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195" yWindow="-75" windowWidth="10965" windowHeight="7515" tabRatio="963"/>
  </bookViews>
  <sheets>
    <sheet name="PORTADA" sheetId="23" r:id="rId1"/>
    <sheet name="RESUMEN DICIEMBRE" sheetId="1" r:id="rId2"/>
    <sheet name="RESUMEN ENERO-DICIEMBRE" sheetId="47" r:id="rId3"/>
    <sheet name="COMPART. OCUP. AFLU. 2008-2013" sheetId="27" r:id="rId4"/>
    <sheet name="COMP.CTOS.NOCHE OCUP. 2008-2013" sheetId="46" r:id="rId5"/>
    <sheet name="ANUAL OCUPACIÓN" sheetId="2" r:id="rId6"/>
    <sheet name="RESUMEN OCUP. DIARIA DICIEMBRE" sheetId="3" r:id="rId7"/>
    <sheet name="RESUMEN DE OCUP. ANUAL" sheetId="54" r:id="rId8"/>
    <sheet name="PROCEDENCIA" sheetId="4" r:id="rId9"/>
    <sheet name="PROCEDENCIA DICIEMBRE" sheetId="5" r:id="rId10"/>
    <sheet name="PROCEDENCIA ENERO - DICIEMBRE" sheetId="48" r:id="rId11"/>
    <sheet name="REGIONES NOVIEMBRE" sheetId="7" r:id="rId12"/>
    <sheet name="REGIONES ANUAL" sheetId="8" r:id="rId13"/>
    <sheet name="GRAFICA REGIONES " sheetId="9" r:id="rId14"/>
    <sheet name="EUROPA DICIEMBRE" sheetId="10" r:id="rId15"/>
    <sheet name="EUROPA ENERO-DICIEMBRE" sheetId="49" r:id="rId16"/>
    <sheet name="DESGLOSE EUROPA I" sheetId="11" r:id="rId17"/>
    <sheet name="DESGLOSE EUROPA II" sheetId="53" r:id="rId18"/>
    <sheet name="PRINCIPALES MERCADOS I" sheetId="14" r:id="rId19"/>
    <sheet name="PRINCIPALES MERCADOS II" sheetId="51" r:id="rId20"/>
    <sheet name="GRAFICA PRINC. MERCADOS" sheetId="41" r:id="rId21"/>
    <sheet name="PRINC. MDOS. PROD.CTOS. NOCH.I" sheetId="25" r:id="rId22"/>
    <sheet name="PRINC. MDOS. PROD. CTOS.NOCH.II" sheetId="52" r:id="rId23"/>
    <sheet name="GRAFICA CTOS. NOCH." sheetId="35" r:id="rId24"/>
    <sheet name="COMPARATIVO PAISES DICIEMBRE" sheetId="45" r:id="rId25"/>
    <sheet name="COMPARATIVO PAÍSES ENE-DIC" sheetId="50" r:id="rId26"/>
    <sheet name="CUARTOS POR PLAN" sheetId="17" r:id="rId27"/>
    <sheet name="CUARTOS POR LOCALIDAD" sheetId="18" r:id="rId28"/>
  </sheets>
  <externalReferences>
    <externalReference r:id="rId29"/>
    <externalReference r:id="rId30"/>
    <externalReference r:id="rId31"/>
  </externalReferences>
  <definedNames>
    <definedName name="OLE_LINK1" localSheetId="0">PORTADA!$E$8</definedName>
  </definedNames>
  <calcPr calcId="125725"/>
</workbook>
</file>

<file path=xl/calcChain.xml><?xml version="1.0" encoding="utf-8"?>
<calcChain xmlns="http://schemas.openxmlformats.org/spreadsheetml/2006/main">
  <c r="L35" i="2"/>
  <c r="L36"/>
  <c r="O12" i="51"/>
  <c r="O13"/>
  <c r="O14"/>
  <c r="O15"/>
  <c r="O16"/>
  <c r="O17"/>
  <c r="O18"/>
  <c r="O19"/>
  <c r="O20"/>
  <c r="O21"/>
  <c r="O22"/>
  <c r="O23"/>
  <c r="O24"/>
  <c r="O25"/>
  <c r="O11"/>
  <c r="M32" i="52" l="1"/>
  <c r="M26"/>
  <c r="M14"/>
  <c r="N31"/>
  <c r="N30"/>
  <c r="N29"/>
  <c r="N25"/>
  <c r="N24"/>
  <c r="N23"/>
  <c r="N22"/>
  <c r="N21"/>
  <c r="N20"/>
  <c r="N19"/>
  <c r="N18"/>
  <c r="N26" s="1"/>
  <c r="N17"/>
  <c r="N13"/>
  <c r="N12"/>
  <c r="N11"/>
  <c r="M37" i="53"/>
  <c r="N25" s="1"/>
  <c r="O26" i="8"/>
  <c r="O27"/>
  <c r="O28"/>
  <c r="O29"/>
  <c r="O30"/>
  <c r="O31"/>
  <c r="O32"/>
  <c r="O33"/>
  <c r="O34"/>
  <c r="M35"/>
  <c r="K35"/>
  <c r="I35"/>
  <c r="G35"/>
  <c r="E35"/>
  <c r="C35"/>
  <c r="O21"/>
  <c r="N21" s="1"/>
  <c r="I36" i="2"/>
  <c r="G36"/>
  <c r="E36"/>
  <c r="D36"/>
  <c r="F36" s="1"/>
  <c r="K36"/>
  <c r="H36" s="1"/>
  <c r="K22"/>
  <c r="J22" s="1"/>
  <c r="F22"/>
  <c r="D35" i="46"/>
  <c r="E35"/>
  <c r="F35"/>
  <c r="G35"/>
  <c r="I35" s="1"/>
  <c r="C35"/>
  <c r="H21"/>
  <c r="I21"/>
  <c r="J21"/>
  <c r="K21"/>
  <c r="Q21" i="27"/>
  <c r="R21"/>
  <c r="S21"/>
  <c r="T21"/>
  <c r="H21"/>
  <c r="I21"/>
  <c r="J21"/>
  <c r="K21"/>
  <c r="L34" i="2"/>
  <c r="K39" i="52"/>
  <c r="K37" i="53"/>
  <c r="M25" i="8"/>
  <c r="M32"/>
  <c r="K32"/>
  <c r="I32"/>
  <c r="G32"/>
  <c r="E32"/>
  <c r="C32"/>
  <c r="M31"/>
  <c r="K31"/>
  <c r="I31"/>
  <c r="G31"/>
  <c r="E31"/>
  <c r="C31"/>
  <c r="M33"/>
  <c r="K33"/>
  <c r="I33"/>
  <c r="G33"/>
  <c r="E33"/>
  <c r="C33"/>
  <c r="M34"/>
  <c r="K34"/>
  <c r="I34"/>
  <c r="G34"/>
  <c r="E34"/>
  <c r="C34"/>
  <c r="N16" i="53" l="1"/>
  <c r="N24"/>
  <c r="N34"/>
  <c r="N20"/>
  <c r="N12"/>
  <c r="N30"/>
  <c r="N22"/>
  <c r="N18"/>
  <c r="N14"/>
  <c r="N36"/>
  <c r="N32"/>
  <c r="N28"/>
  <c r="N10"/>
  <c r="N23"/>
  <c r="N21"/>
  <c r="N19"/>
  <c r="N17"/>
  <c r="N15"/>
  <c r="N13"/>
  <c r="N11"/>
  <c r="N35"/>
  <c r="N33"/>
  <c r="N31"/>
  <c r="N29"/>
  <c r="N26"/>
  <c r="D21" i="8"/>
  <c r="O35"/>
  <c r="F35" s="1"/>
  <c r="N35"/>
  <c r="H21"/>
  <c r="L21"/>
  <c r="F21"/>
  <c r="J21"/>
  <c r="J35" i="46"/>
  <c r="H35"/>
  <c r="K35"/>
  <c r="N32" i="52"/>
  <c r="M39"/>
  <c r="N14"/>
  <c r="N39" s="1"/>
  <c r="H22" i="2"/>
  <c r="N27" i="53"/>
  <c r="J36" i="2"/>
  <c r="N37" i="53" l="1"/>
  <c r="J35" i="8"/>
  <c r="L35"/>
  <c r="D35"/>
  <c r="H35"/>
  <c r="P21"/>
  <c r="P35"/>
  <c r="O20"/>
  <c r="N20" s="1"/>
  <c r="H20"/>
  <c r="I35" i="2"/>
  <c r="G35"/>
  <c r="E35"/>
  <c r="D35"/>
  <c r="F35" s="1"/>
  <c r="K21"/>
  <c r="J21" s="1"/>
  <c r="F21"/>
  <c r="I34" i="46"/>
  <c r="K34"/>
  <c r="G34"/>
  <c r="H34" s="1"/>
  <c r="D34"/>
  <c r="E34"/>
  <c r="F34"/>
  <c r="C34"/>
  <c r="K20"/>
  <c r="J20"/>
  <c r="I20"/>
  <c r="H20"/>
  <c r="G33"/>
  <c r="C33"/>
  <c r="D33"/>
  <c r="E33"/>
  <c r="F33"/>
  <c r="D20" i="8" l="1"/>
  <c r="L20"/>
  <c r="F20"/>
  <c r="J20"/>
  <c r="D33"/>
  <c r="P20"/>
  <c r="F33"/>
  <c r="J34" i="46"/>
  <c r="K35" i="2"/>
  <c r="J35" s="1"/>
  <c r="H21"/>
  <c r="L33" i="8"/>
  <c r="Q20" i="27"/>
  <c r="R20"/>
  <c r="S20"/>
  <c r="T20"/>
  <c r="H20"/>
  <c r="I20"/>
  <c r="J20"/>
  <c r="K20"/>
  <c r="L30" i="52"/>
  <c r="L31"/>
  <c r="L29"/>
  <c r="L18"/>
  <c r="L19"/>
  <c r="L20"/>
  <c r="L21"/>
  <c r="L22"/>
  <c r="L23"/>
  <c r="L24"/>
  <c r="L25"/>
  <c r="L17"/>
  <c r="L26" s="1"/>
  <c r="L12"/>
  <c r="L13"/>
  <c r="L11"/>
  <c r="K32"/>
  <c r="L32"/>
  <c r="K26"/>
  <c r="K14"/>
  <c r="L14"/>
  <c r="L39" s="1"/>
  <c r="M12" i="51"/>
  <c r="M13"/>
  <c r="M14"/>
  <c r="M15"/>
  <c r="M16"/>
  <c r="M17"/>
  <c r="M18"/>
  <c r="M19"/>
  <c r="M20"/>
  <c r="M21"/>
  <c r="M22"/>
  <c r="M23"/>
  <c r="M24"/>
  <c r="M25"/>
  <c r="M11"/>
  <c r="L10" i="53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6"/>
  <c r="L35"/>
  <c r="L33" i="2"/>
  <c r="L37" i="53" l="1"/>
  <c r="H33" i="8"/>
  <c r="N33"/>
  <c r="J33"/>
  <c r="H35" i="2"/>
  <c r="P33" i="8" l="1"/>
  <c r="G44" i="48"/>
  <c r="C41"/>
  <c r="K37"/>
  <c r="G37"/>
  <c r="C26"/>
  <c r="G24"/>
  <c r="G19"/>
  <c r="C14"/>
  <c r="E29" i="18"/>
  <c r="C29"/>
  <c r="K42" i="48" l="1"/>
  <c r="D26" s="1"/>
  <c r="F28" i="1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D29" s="1"/>
  <c r="D79" i="17"/>
  <c r="J65"/>
  <c r="I65"/>
  <c r="K64" s="1"/>
  <c r="F29" i="18" l="1"/>
  <c r="K63" i="17"/>
  <c r="K65" s="1"/>
  <c r="H44" i="48"/>
  <c r="H37"/>
  <c r="L42"/>
  <c r="H42"/>
  <c r="D41"/>
  <c r="H40"/>
  <c r="D39"/>
  <c r="D37"/>
  <c r="H36"/>
  <c r="L35"/>
  <c r="D35"/>
  <c r="H34"/>
  <c r="L33"/>
  <c r="D33"/>
  <c r="H32"/>
  <c r="L31"/>
  <c r="D31"/>
  <c r="H30"/>
  <c r="L29"/>
  <c r="L28"/>
  <c r="L27"/>
  <c r="L26"/>
  <c r="D25"/>
  <c r="D24"/>
  <c r="H23"/>
  <c r="L22"/>
  <c r="D22"/>
  <c r="D21"/>
  <c r="D20"/>
  <c r="D19"/>
  <c r="H18"/>
  <c r="H17"/>
  <c r="H16"/>
  <c r="H15"/>
  <c r="H14"/>
  <c r="H13"/>
  <c r="L12"/>
  <c r="D12"/>
  <c r="H11"/>
  <c r="L10"/>
  <c r="H43"/>
  <c r="H41"/>
  <c r="D40"/>
  <c r="D38"/>
  <c r="L36"/>
  <c r="D36"/>
  <c r="H35"/>
  <c r="L34"/>
  <c r="D34"/>
  <c r="H33"/>
  <c r="L32"/>
  <c r="D32"/>
  <c r="H31"/>
  <c r="L30"/>
  <c r="D30"/>
  <c r="H29"/>
  <c r="H28"/>
  <c r="H27"/>
  <c r="L25"/>
  <c r="L24"/>
  <c r="L23"/>
  <c r="D23"/>
  <c r="H22"/>
  <c r="L21"/>
  <c r="L20"/>
  <c r="L19"/>
  <c r="L18"/>
  <c r="L17"/>
  <c r="L16"/>
  <c r="L15"/>
  <c r="L14"/>
  <c r="D14"/>
  <c r="L13"/>
  <c r="D13"/>
  <c r="H12"/>
  <c r="L11"/>
  <c r="D11"/>
  <c r="H10"/>
  <c r="H24"/>
  <c r="L37"/>
  <c r="H19"/>
  <c r="J38" i="17"/>
  <c r="I38"/>
  <c r="K37" s="1"/>
  <c r="K31" l="1"/>
  <c r="K33"/>
  <c r="K35"/>
  <c r="K32"/>
  <c r="K34"/>
  <c r="K36"/>
  <c r="K30"/>
  <c r="J9"/>
  <c r="I7"/>
  <c r="K38" l="1"/>
  <c r="I9"/>
  <c r="K8" s="1"/>
  <c r="G59" i="50"/>
  <c r="C57"/>
  <c r="E56"/>
  <c r="E55"/>
  <c r="E54"/>
  <c r="G54" s="1"/>
  <c r="E53"/>
  <c r="E52"/>
  <c r="E51"/>
  <c r="E50"/>
  <c r="E49"/>
  <c r="G49" s="1"/>
  <c r="E48"/>
  <c r="G48" s="1"/>
  <c r="E47"/>
  <c r="G47" s="1"/>
  <c r="H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H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H31" s="1"/>
  <c r="E30"/>
  <c r="G30" s="1"/>
  <c r="C27"/>
  <c r="E26"/>
  <c r="G26" s="1"/>
  <c r="E25"/>
  <c r="G25" s="1"/>
  <c r="E24"/>
  <c r="G24" s="1"/>
  <c r="E23"/>
  <c r="G23" s="1"/>
  <c r="E22"/>
  <c r="G22" s="1"/>
  <c r="E21"/>
  <c r="G21" s="1"/>
  <c r="H21" s="1"/>
  <c r="E20"/>
  <c r="G20" s="1"/>
  <c r="E19"/>
  <c r="G19" s="1"/>
  <c r="H19" s="1"/>
  <c r="E18"/>
  <c r="G18" s="1"/>
  <c r="E17"/>
  <c r="G17" s="1"/>
  <c r="E16"/>
  <c r="G16" s="1"/>
  <c r="C13"/>
  <c r="C61" s="1"/>
  <c r="E12"/>
  <c r="G12" s="1"/>
  <c r="H12" s="1"/>
  <c r="E11"/>
  <c r="G11" s="1"/>
  <c r="H11" s="1"/>
  <c r="E10"/>
  <c r="G59" i="45"/>
  <c r="C57"/>
  <c r="E56"/>
  <c r="E55"/>
  <c r="E54"/>
  <c r="E53"/>
  <c r="E52"/>
  <c r="E51"/>
  <c r="E50"/>
  <c r="E49"/>
  <c r="E48"/>
  <c r="E47"/>
  <c r="E46"/>
  <c r="E45"/>
  <c r="E44"/>
  <c r="E43"/>
  <c r="E42"/>
  <c r="E41"/>
  <c r="E40"/>
  <c r="G40" s="1"/>
  <c r="E39"/>
  <c r="G39" s="1"/>
  <c r="E38"/>
  <c r="G38" s="1"/>
  <c r="E37"/>
  <c r="G37" s="1"/>
  <c r="E36"/>
  <c r="E35"/>
  <c r="E34"/>
  <c r="E33"/>
  <c r="E32"/>
  <c r="E31"/>
  <c r="E30"/>
  <c r="C27"/>
  <c r="E26"/>
  <c r="E25"/>
  <c r="E24"/>
  <c r="E23"/>
  <c r="E22"/>
  <c r="E21"/>
  <c r="E20"/>
  <c r="E19"/>
  <c r="E18"/>
  <c r="E17"/>
  <c r="E16"/>
  <c r="C13"/>
  <c r="E12"/>
  <c r="E11"/>
  <c r="E10"/>
  <c r="K7" i="17" l="1"/>
  <c r="K9" s="1"/>
  <c r="E13" i="50"/>
  <c r="G13" s="1"/>
  <c r="H13" s="1"/>
  <c r="E27" i="45"/>
  <c r="G27" s="1"/>
  <c r="H27" s="1"/>
  <c r="E13"/>
  <c r="G13" s="1"/>
  <c r="H13" s="1"/>
  <c r="H59" i="50"/>
  <c r="D59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6"/>
  <c r="D25"/>
  <c r="D24"/>
  <c r="D23"/>
  <c r="D22"/>
  <c r="D20"/>
  <c r="D19"/>
  <c r="D17"/>
  <c r="D57"/>
  <c r="D27"/>
  <c r="D21"/>
  <c r="D18"/>
  <c r="D16"/>
  <c r="D12"/>
  <c r="D11"/>
  <c r="D10"/>
  <c r="D13"/>
  <c r="G11" i="45"/>
  <c r="H11" s="1"/>
  <c r="G12"/>
  <c r="H12" s="1"/>
  <c r="G20"/>
  <c r="H20" s="1"/>
  <c r="G21"/>
  <c r="H21" s="1"/>
  <c r="G26"/>
  <c r="H26" s="1"/>
  <c r="E57"/>
  <c r="H16" i="50"/>
  <c r="H17"/>
  <c r="H18"/>
  <c r="H22"/>
  <c r="H23"/>
  <c r="H24"/>
  <c r="H25"/>
  <c r="H26"/>
  <c r="E27"/>
  <c r="H30"/>
  <c r="H40"/>
  <c r="H41"/>
  <c r="H42"/>
  <c r="H43"/>
  <c r="H48"/>
  <c r="H49"/>
  <c r="H54"/>
  <c r="E57"/>
  <c r="G16" i="45"/>
  <c r="H16" s="1"/>
  <c r="H37"/>
  <c r="H38"/>
  <c r="H39"/>
  <c r="H40"/>
  <c r="G10" i="50"/>
  <c r="H10" s="1"/>
  <c r="H20"/>
  <c r="H32"/>
  <c r="H33"/>
  <c r="H34"/>
  <c r="H35"/>
  <c r="H36"/>
  <c r="H37"/>
  <c r="H38"/>
  <c r="H44"/>
  <c r="H45"/>
  <c r="H46"/>
  <c r="H39" i="52"/>
  <c r="G39"/>
  <c r="F39"/>
  <c r="E39"/>
  <c r="D39"/>
  <c r="C39"/>
  <c r="D61" i="50" l="1"/>
  <c r="E61" i="45"/>
  <c r="G57"/>
  <c r="H57" s="1"/>
  <c r="E61" i="50"/>
  <c r="G57"/>
  <c r="H57" s="1"/>
  <c r="I32" i="52"/>
  <c r="H32"/>
  <c r="G32"/>
  <c r="F32" s="1"/>
  <c r="E32"/>
  <c r="D32"/>
  <c r="C32"/>
  <c r="O31"/>
  <c r="H31"/>
  <c r="F31" s="1"/>
  <c r="D31"/>
  <c r="O30"/>
  <c r="H30"/>
  <c r="F30"/>
  <c r="D30"/>
  <c r="O29"/>
  <c r="H29"/>
  <c r="F29"/>
  <c r="D29"/>
  <c r="I26"/>
  <c r="H26"/>
  <c r="G26"/>
  <c r="F26"/>
  <c r="E26"/>
  <c r="D26"/>
  <c r="C26"/>
  <c r="O25"/>
  <c r="H25"/>
  <c r="F25"/>
  <c r="D25"/>
  <c r="O24"/>
  <c r="H24"/>
  <c r="F24"/>
  <c r="D24"/>
  <c r="O23"/>
  <c r="H23"/>
  <c r="F23"/>
  <c r="D23"/>
  <c r="O32" l="1"/>
  <c r="F47" i="50"/>
  <c r="F46"/>
  <c r="F45"/>
  <c r="F39"/>
  <c r="F38"/>
  <c r="F37"/>
  <c r="F36"/>
  <c r="F35"/>
  <c r="F34"/>
  <c r="F33"/>
  <c r="F32"/>
  <c r="F21"/>
  <c r="F20"/>
  <c r="F11"/>
  <c r="F59"/>
  <c r="F13"/>
  <c r="F50"/>
  <c r="F52"/>
  <c r="F55"/>
  <c r="F12"/>
  <c r="F16"/>
  <c r="F17"/>
  <c r="F18"/>
  <c r="F19"/>
  <c r="F40"/>
  <c r="F41"/>
  <c r="F42"/>
  <c r="F43"/>
  <c r="F48"/>
  <c r="F49"/>
  <c r="F54"/>
  <c r="F44"/>
  <c r="F51"/>
  <c r="F53"/>
  <c r="F56"/>
  <c r="F10"/>
  <c r="F22"/>
  <c r="F23"/>
  <c r="F24"/>
  <c r="F25"/>
  <c r="F26"/>
  <c r="F30"/>
  <c r="F31"/>
  <c r="F46" i="45"/>
  <c r="F45"/>
  <c r="F44"/>
  <c r="F43"/>
  <c r="F42"/>
  <c r="F41"/>
  <c r="F40"/>
  <c r="F39"/>
  <c r="F38"/>
  <c r="F37"/>
  <c r="F36"/>
  <c r="F59"/>
  <c r="F13"/>
  <c r="F12"/>
  <c r="F18"/>
  <c r="F20"/>
  <c r="F22"/>
  <c r="F24"/>
  <c r="F26"/>
  <c r="F31"/>
  <c r="F33"/>
  <c r="F35"/>
  <c r="F48"/>
  <c r="F50"/>
  <c r="F52"/>
  <c r="F54"/>
  <c r="F56"/>
  <c r="F10"/>
  <c r="F16"/>
  <c r="F27"/>
  <c r="F11"/>
  <c r="F17"/>
  <c r="F19"/>
  <c r="F21"/>
  <c r="F23"/>
  <c r="F25"/>
  <c r="F30"/>
  <c r="F32"/>
  <c r="F34"/>
  <c r="F47"/>
  <c r="F49"/>
  <c r="F51"/>
  <c r="F53"/>
  <c r="F55"/>
  <c r="F57" i="50"/>
  <c r="F27"/>
  <c r="F57" i="45"/>
  <c r="O22" i="52"/>
  <c r="H22"/>
  <c r="F22"/>
  <c r="D22"/>
  <c r="O21"/>
  <c r="H21"/>
  <c r="F21"/>
  <c r="D21"/>
  <c r="O20"/>
  <c r="H20"/>
  <c r="F20"/>
  <c r="D20"/>
  <c r="O19"/>
  <c r="H19"/>
  <c r="F19"/>
  <c r="D19"/>
  <c r="O18"/>
  <c r="H18"/>
  <c r="F18"/>
  <c r="D18"/>
  <c r="O17"/>
  <c r="H17"/>
  <c r="F17"/>
  <c r="D17"/>
  <c r="I14"/>
  <c r="I39" s="1"/>
  <c r="H14"/>
  <c r="G14"/>
  <c r="F14" s="1"/>
  <c r="E14"/>
  <c r="D14"/>
  <c r="C14"/>
  <c r="O13"/>
  <c r="H13"/>
  <c r="F13"/>
  <c r="D13"/>
  <c r="O12"/>
  <c r="H12"/>
  <c r="F12"/>
  <c r="D12"/>
  <c r="O11"/>
  <c r="O14" l="1"/>
  <c r="O26"/>
  <c r="O39" s="1"/>
  <c r="J24"/>
  <c r="J31"/>
  <c r="J29"/>
  <c r="J25"/>
  <c r="J23"/>
  <c r="J17"/>
  <c r="J19"/>
  <c r="J21"/>
  <c r="J30"/>
  <c r="J12"/>
  <c r="J13"/>
  <c r="J18"/>
  <c r="J20"/>
  <c r="J22"/>
  <c r="F61" i="50"/>
  <c r="F61" i="45"/>
  <c r="J11" i="52"/>
  <c r="H11"/>
  <c r="F11"/>
  <c r="D11"/>
  <c r="P39" i="25"/>
  <c r="O39"/>
  <c r="N39"/>
  <c r="M39"/>
  <c r="L39"/>
  <c r="K39"/>
  <c r="J39"/>
  <c r="I39"/>
  <c r="H39"/>
  <c r="G39"/>
  <c r="F39"/>
  <c r="E39"/>
  <c r="D39"/>
  <c r="C39"/>
  <c r="P32"/>
  <c r="O32"/>
  <c r="N32"/>
  <c r="M32"/>
  <c r="L32"/>
  <c r="K32"/>
  <c r="J32"/>
  <c r="I32"/>
  <c r="H32"/>
  <c r="G32"/>
  <c r="F32"/>
  <c r="E32"/>
  <c r="D32"/>
  <c r="C32"/>
  <c r="P31"/>
  <c r="O31"/>
  <c r="N31"/>
  <c r="L31"/>
  <c r="J31"/>
  <c r="H31"/>
  <c r="F31"/>
  <c r="D31"/>
  <c r="P30"/>
  <c r="O30"/>
  <c r="N30"/>
  <c r="L30"/>
  <c r="J30"/>
  <c r="H30"/>
  <c r="F30"/>
  <c r="D30"/>
  <c r="P29"/>
  <c r="O29"/>
  <c r="N29"/>
  <c r="L29"/>
  <c r="J29"/>
  <c r="H29"/>
  <c r="F29"/>
  <c r="D29"/>
  <c r="P26"/>
  <c r="O26"/>
  <c r="N26"/>
  <c r="M26"/>
  <c r="L26"/>
  <c r="K26"/>
  <c r="J26"/>
  <c r="I26"/>
  <c r="H26"/>
  <c r="G26"/>
  <c r="F26"/>
  <c r="E26"/>
  <c r="D26"/>
  <c r="C26"/>
  <c r="P25"/>
  <c r="O25"/>
  <c r="N25"/>
  <c r="L25"/>
  <c r="J25"/>
  <c r="H25"/>
  <c r="F25"/>
  <c r="D25"/>
  <c r="P24"/>
  <c r="O24"/>
  <c r="N24"/>
  <c r="L24"/>
  <c r="J24"/>
  <c r="H24"/>
  <c r="F24"/>
  <c r="D24"/>
  <c r="P23"/>
  <c r="O23"/>
  <c r="N23"/>
  <c r="L23"/>
  <c r="J23"/>
  <c r="H23"/>
  <c r="F23"/>
  <c r="D23"/>
  <c r="P22"/>
  <c r="O22"/>
  <c r="N22"/>
  <c r="L22"/>
  <c r="J22"/>
  <c r="H22"/>
  <c r="F22"/>
  <c r="D22"/>
  <c r="P21"/>
  <c r="O21"/>
  <c r="N21"/>
  <c r="L21"/>
  <c r="J21"/>
  <c r="H21"/>
  <c r="F21"/>
  <c r="D21"/>
  <c r="P20"/>
  <c r="O20"/>
  <c r="N20"/>
  <c r="L20"/>
  <c r="J20"/>
  <c r="H20"/>
  <c r="F20"/>
  <c r="D20"/>
  <c r="P19"/>
  <c r="O19"/>
  <c r="N19"/>
  <c r="L19"/>
  <c r="J19"/>
  <c r="H19"/>
  <c r="F19"/>
  <c r="D19"/>
  <c r="P18"/>
  <c r="O18"/>
  <c r="N18"/>
  <c r="L18"/>
  <c r="J18"/>
  <c r="H18"/>
  <c r="F18"/>
  <c r="D18"/>
  <c r="P17"/>
  <c r="O17"/>
  <c r="N17"/>
  <c r="L17"/>
  <c r="J17"/>
  <c r="H17"/>
  <c r="F17"/>
  <c r="D17"/>
  <c r="P14"/>
  <c r="O14"/>
  <c r="N14"/>
  <c r="M14"/>
  <c r="L14"/>
  <c r="K14"/>
  <c r="J14"/>
  <c r="I14"/>
  <c r="H14"/>
  <c r="G14"/>
  <c r="F14"/>
  <c r="E14"/>
  <c r="D14"/>
  <c r="C14"/>
  <c r="P13"/>
  <c r="O13"/>
  <c r="N13"/>
  <c r="L13"/>
  <c r="J13"/>
  <c r="H13"/>
  <c r="F13"/>
  <c r="D13"/>
  <c r="P12"/>
  <c r="O12"/>
  <c r="N12"/>
  <c r="L12"/>
  <c r="J12"/>
  <c r="H12"/>
  <c r="F12"/>
  <c r="D12"/>
  <c r="P11"/>
  <c r="O11"/>
  <c r="N11"/>
  <c r="L11"/>
  <c r="J11"/>
  <c r="H11"/>
  <c r="F11"/>
  <c r="D11"/>
  <c r="P33" i="51"/>
  <c r="O33"/>
  <c r="M33"/>
  <c r="P25"/>
  <c r="K25"/>
  <c r="I25"/>
  <c r="G25"/>
  <c r="E25"/>
  <c r="P24"/>
  <c r="K24"/>
  <c r="I24"/>
  <c r="G24"/>
  <c r="E24"/>
  <c r="P23"/>
  <c r="K23"/>
  <c r="I23"/>
  <c r="G23"/>
  <c r="E23"/>
  <c r="P22"/>
  <c r="K22"/>
  <c r="I22"/>
  <c r="G22"/>
  <c r="E22"/>
  <c r="P21"/>
  <c r="K21"/>
  <c r="I21"/>
  <c r="G21"/>
  <c r="E21"/>
  <c r="P20"/>
  <c r="K20"/>
  <c r="I20"/>
  <c r="G20"/>
  <c r="E20"/>
  <c r="P19"/>
  <c r="K19"/>
  <c r="I19"/>
  <c r="G19"/>
  <c r="E19"/>
  <c r="P18"/>
  <c r="K18"/>
  <c r="I18"/>
  <c r="G18"/>
  <c r="E18"/>
  <c r="P17"/>
  <c r="K17"/>
  <c r="I17"/>
  <c r="G17"/>
  <c r="E17"/>
  <c r="P16"/>
  <c r="K16"/>
  <c r="I16"/>
  <c r="G16"/>
  <c r="E16"/>
  <c r="P15"/>
  <c r="K15"/>
  <c r="I15"/>
  <c r="G15"/>
  <c r="E15"/>
  <c r="P14"/>
  <c r="K14"/>
  <c r="I14"/>
  <c r="G14"/>
  <c r="E14"/>
  <c r="P13"/>
  <c r="K13"/>
  <c r="I13"/>
  <c r="G13"/>
  <c r="E13"/>
  <c r="P12"/>
  <c r="K12"/>
  <c r="I12"/>
  <c r="G12"/>
  <c r="G33" s="1"/>
  <c r="E12"/>
  <c r="P11"/>
  <c r="K11"/>
  <c r="I11"/>
  <c r="I33" s="1"/>
  <c r="G11"/>
  <c r="E11"/>
  <c r="E33" s="1"/>
  <c r="Q33" i="14"/>
  <c r="P33"/>
  <c r="O33"/>
  <c r="M33"/>
  <c r="K33"/>
  <c r="I33"/>
  <c r="G33"/>
  <c r="E33"/>
  <c r="Q25"/>
  <c r="P25"/>
  <c r="O25"/>
  <c r="M25"/>
  <c r="K25"/>
  <c r="I25"/>
  <c r="G25"/>
  <c r="E25"/>
  <c r="Q24"/>
  <c r="P24"/>
  <c r="O24"/>
  <c r="M24"/>
  <c r="K24"/>
  <c r="I24"/>
  <c r="G24"/>
  <c r="E24"/>
  <c r="Q23"/>
  <c r="P23"/>
  <c r="O23"/>
  <c r="M23"/>
  <c r="K23"/>
  <c r="I23"/>
  <c r="G23"/>
  <c r="E23"/>
  <c r="Q22"/>
  <c r="P22"/>
  <c r="O22"/>
  <c r="M22"/>
  <c r="K22"/>
  <c r="I22"/>
  <c r="G22"/>
  <c r="E22"/>
  <c r="Q21"/>
  <c r="P21"/>
  <c r="O21"/>
  <c r="M21"/>
  <c r="K21"/>
  <c r="I21"/>
  <c r="G21"/>
  <c r="E21"/>
  <c r="Q20"/>
  <c r="P20"/>
  <c r="O20"/>
  <c r="M20"/>
  <c r="K20"/>
  <c r="I20"/>
  <c r="G20"/>
  <c r="E20"/>
  <c r="Q19"/>
  <c r="P19"/>
  <c r="O19"/>
  <c r="M19"/>
  <c r="K19"/>
  <c r="I19"/>
  <c r="G19"/>
  <c r="E19"/>
  <c r="Q18"/>
  <c r="P18"/>
  <c r="O18"/>
  <c r="M18"/>
  <c r="K18"/>
  <c r="I18"/>
  <c r="G18"/>
  <c r="E18"/>
  <c r="Q17"/>
  <c r="P17"/>
  <c r="O17"/>
  <c r="M17"/>
  <c r="K17"/>
  <c r="I17"/>
  <c r="G17"/>
  <c r="E17"/>
  <c r="Q16"/>
  <c r="P16"/>
  <c r="O16"/>
  <c r="M16"/>
  <c r="K16"/>
  <c r="I16"/>
  <c r="G16"/>
  <c r="E16"/>
  <c r="Q15"/>
  <c r="P15"/>
  <c r="O15"/>
  <c r="M15"/>
  <c r="K15"/>
  <c r="I15"/>
  <c r="G15"/>
  <c r="E15"/>
  <c r="Q14"/>
  <c r="P14"/>
  <c r="O14"/>
  <c r="M14"/>
  <c r="K14"/>
  <c r="I14"/>
  <c r="G14"/>
  <c r="E14"/>
  <c r="Q13"/>
  <c r="P13"/>
  <c r="O13"/>
  <c r="M13"/>
  <c r="K13"/>
  <c r="I13"/>
  <c r="G13"/>
  <c r="E13"/>
  <c r="Q12"/>
  <c r="P12"/>
  <c r="O12"/>
  <c r="M12"/>
  <c r="K12"/>
  <c r="I12"/>
  <c r="G12"/>
  <c r="E12"/>
  <c r="Q11"/>
  <c r="P11"/>
  <c r="O11"/>
  <c r="M11"/>
  <c r="K11"/>
  <c r="I11"/>
  <c r="G11"/>
  <c r="E11"/>
  <c r="I37" i="53"/>
  <c r="J35" s="1"/>
  <c r="H37"/>
  <c r="G37"/>
  <c r="F37"/>
  <c r="E37"/>
  <c r="D37"/>
  <c r="C37"/>
  <c r="O36"/>
  <c r="J36"/>
  <c r="H36"/>
  <c r="F36"/>
  <c r="D36"/>
  <c r="O35"/>
  <c r="H35"/>
  <c r="F35"/>
  <c r="D35"/>
  <c r="O34"/>
  <c r="H34"/>
  <c r="F34"/>
  <c r="D34"/>
  <c r="O33"/>
  <c r="H33"/>
  <c r="F33"/>
  <c r="D33"/>
  <c r="O32"/>
  <c r="H32"/>
  <c r="F32"/>
  <c r="D32"/>
  <c r="O31"/>
  <c r="H31"/>
  <c r="F31"/>
  <c r="D31"/>
  <c r="O30"/>
  <c r="H30"/>
  <c r="F30"/>
  <c r="D30"/>
  <c r="O29"/>
  <c r="H29"/>
  <c r="F29"/>
  <c r="D29"/>
  <c r="O28"/>
  <c r="H28"/>
  <c r="F28"/>
  <c r="D28"/>
  <c r="O27"/>
  <c r="H27"/>
  <c r="F27"/>
  <c r="D27"/>
  <c r="O26"/>
  <c r="H26"/>
  <c r="F26"/>
  <c r="D26"/>
  <c r="O25"/>
  <c r="H25"/>
  <c r="F25"/>
  <c r="D25"/>
  <c r="O24"/>
  <c r="H24"/>
  <c r="F24"/>
  <c r="D24"/>
  <c r="O23"/>
  <c r="H23"/>
  <c r="F23"/>
  <c r="D23"/>
  <c r="O22"/>
  <c r="H22"/>
  <c r="F22"/>
  <c r="D22"/>
  <c r="O21"/>
  <c r="H21"/>
  <c r="F21"/>
  <c r="D21"/>
  <c r="O20"/>
  <c r="H20"/>
  <c r="F20"/>
  <c r="D20"/>
  <c r="O19"/>
  <c r="H19"/>
  <c r="F19"/>
  <c r="D19"/>
  <c r="O18"/>
  <c r="H18"/>
  <c r="F18"/>
  <c r="D18"/>
  <c r="O17"/>
  <c r="H17"/>
  <c r="F17"/>
  <c r="D17"/>
  <c r="O16"/>
  <c r="H16"/>
  <c r="F16"/>
  <c r="D16"/>
  <c r="O15"/>
  <c r="H15"/>
  <c r="F15"/>
  <c r="D15"/>
  <c r="O14"/>
  <c r="H14"/>
  <c r="F14"/>
  <c r="D14"/>
  <c r="O13"/>
  <c r="H13"/>
  <c r="F13"/>
  <c r="D13"/>
  <c r="O12"/>
  <c r="H12"/>
  <c r="F12"/>
  <c r="D12"/>
  <c r="O11"/>
  <c r="H11"/>
  <c r="F11"/>
  <c r="D11"/>
  <c r="O10"/>
  <c r="H10"/>
  <c r="F10"/>
  <c r="D10"/>
  <c r="P37" i="11"/>
  <c r="O37"/>
  <c r="N37"/>
  <c r="M37"/>
  <c r="L37"/>
  <c r="K37"/>
  <c r="J37"/>
  <c r="I37"/>
  <c r="H37"/>
  <c r="G37"/>
  <c r="F37"/>
  <c r="E37"/>
  <c r="D37"/>
  <c r="C37"/>
  <c r="P36"/>
  <c r="O36"/>
  <c r="N36"/>
  <c r="L36"/>
  <c r="J36"/>
  <c r="H36"/>
  <c r="F36"/>
  <c r="D36"/>
  <c r="P35"/>
  <c r="O35"/>
  <c r="N35"/>
  <c r="L35"/>
  <c r="J35"/>
  <c r="H35"/>
  <c r="F35"/>
  <c r="D35"/>
  <c r="P34"/>
  <c r="O34"/>
  <c r="N34"/>
  <c r="L34"/>
  <c r="J34"/>
  <c r="H34"/>
  <c r="F34"/>
  <c r="D34"/>
  <c r="P33"/>
  <c r="O33"/>
  <c r="N33"/>
  <c r="L33"/>
  <c r="J33"/>
  <c r="H33"/>
  <c r="F33"/>
  <c r="D33"/>
  <c r="P32"/>
  <c r="O32"/>
  <c r="N32"/>
  <c r="L32"/>
  <c r="J32"/>
  <c r="H32"/>
  <c r="F32"/>
  <c r="D32"/>
  <c r="P31"/>
  <c r="O31"/>
  <c r="N31"/>
  <c r="L31"/>
  <c r="J31"/>
  <c r="H31"/>
  <c r="F31"/>
  <c r="D31"/>
  <c r="P30"/>
  <c r="O30"/>
  <c r="N30"/>
  <c r="L30"/>
  <c r="J30"/>
  <c r="H30"/>
  <c r="F30"/>
  <c r="D30"/>
  <c r="P29"/>
  <c r="O29"/>
  <c r="N29"/>
  <c r="L29"/>
  <c r="J29"/>
  <c r="H29"/>
  <c r="F29"/>
  <c r="D29"/>
  <c r="P28"/>
  <c r="O28"/>
  <c r="N28"/>
  <c r="L28"/>
  <c r="J28"/>
  <c r="H28"/>
  <c r="F28"/>
  <c r="D28"/>
  <c r="P27"/>
  <c r="O27"/>
  <c r="N27"/>
  <c r="L27"/>
  <c r="J27"/>
  <c r="H27"/>
  <c r="F27"/>
  <c r="D27"/>
  <c r="P26"/>
  <c r="O26"/>
  <c r="N26"/>
  <c r="L26"/>
  <c r="J26"/>
  <c r="H26"/>
  <c r="F26"/>
  <c r="D26"/>
  <c r="P25"/>
  <c r="O25"/>
  <c r="N25"/>
  <c r="L25"/>
  <c r="J25"/>
  <c r="H25"/>
  <c r="F25"/>
  <c r="D25"/>
  <c r="P24"/>
  <c r="O24"/>
  <c r="N24"/>
  <c r="L24"/>
  <c r="J24"/>
  <c r="H24"/>
  <c r="F24"/>
  <c r="D24"/>
  <c r="P23"/>
  <c r="O23"/>
  <c r="N23"/>
  <c r="L23"/>
  <c r="J23"/>
  <c r="H23"/>
  <c r="F23"/>
  <c r="D23"/>
  <c r="P22"/>
  <c r="O22"/>
  <c r="N22"/>
  <c r="L22"/>
  <c r="J22"/>
  <c r="H22"/>
  <c r="F22"/>
  <c r="D22"/>
  <c r="P21"/>
  <c r="O21"/>
  <c r="N21"/>
  <c r="L21"/>
  <c r="J21"/>
  <c r="H21"/>
  <c r="F21"/>
  <c r="D21"/>
  <c r="P20"/>
  <c r="O20"/>
  <c r="N20"/>
  <c r="L20"/>
  <c r="J20"/>
  <c r="H20"/>
  <c r="F20"/>
  <c r="D20"/>
  <c r="P19"/>
  <c r="O19"/>
  <c r="N19"/>
  <c r="L19"/>
  <c r="J19"/>
  <c r="H19"/>
  <c r="F19"/>
  <c r="D19"/>
  <c r="P18"/>
  <c r="O18"/>
  <c r="N18"/>
  <c r="L18"/>
  <c r="J18"/>
  <c r="H18"/>
  <c r="F18"/>
  <c r="D18"/>
  <c r="P17"/>
  <c r="O17"/>
  <c r="N17"/>
  <c r="L17"/>
  <c r="J17"/>
  <c r="H17"/>
  <c r="F17"/>
  <c r="D17"/>
  <c r="P16"/>
  <c r="O16"/>
  <c r="N16"/>
  <c r="L16"/>
  <c r="J16"/>
  <c r="H16"/>
  <c r="F16"/>
  <c r="D16"/>
  <c r="P15"/>
  <c r="O15"/>
  <c r="N15"/>
  <c r="L15"/>
  <c r="J15"/>
  <c r="H15"/>
  <c r="F15"/>
  <c r="D15"/>
  <c r="P14"/>
  <c r="O14"/>
  <c r="N14"/>
  <c r="L14"/>
  <c r="J14"/>
  <c r="H14"/>
  <c r="F14"/>
  <c r="D14"/>
  <c r="P13"/>
  <c r="O13"/>
  <c r="N13"/>
  <c r="L13"/>
  <c r="J13"/>
  <c r="H13"/>
  <c r="F13"/>
  <c r="D13"/>
  <c r="P12"/>
  <c r="O12"/>
  <c r="N12"/>
  <c r="L12"/>
  <c r="J12"/>
  <c r="H12"/>
  <c r="F12"/>
  <c r="D12"/>
  <c r="P11"/>
  <c r="O11"/>
  <c r="N11"/>
  <c r="L11"/>
  <c r="J11"/>
  <c r="H11"/>
  <c r="F11"/>
  <c r="D11"/>
  <c r="P10"/>
  <c r="O10"/>
  <c r="N10"/>
  <c r="L10"/>
  <c r="J10"/>
  <c r="H10"/>
  <c r="F10"/>
  <c r="D10"/>
  <c r="E35" i="49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35" i="10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Q11" i="51" l="1"/>
  <c r="Q13"/>
  <c r="Q15"/>
  <c r="Q17"/>
  <c r="Q19"/>
  <c r="Q21"/>
  <c r="Q23"/>
  <c r="Q25"/>
  <c r="J26" i="52"/>
  <c r="J14"/>
  <c r="J32"/>
  <c r="Q12" i="51"/>
  <c r="Q14"/>
  <c r="Q16"/>
  <c r="K33"/>
  <c r="Q18"/>
  <c r="Q20"/>
  <c r="Q22"/>
  <c r="Q24"/>
  <c r="J11" i="53"/>
  <c r="J16"/>
  <c r="J14"/>
  <c r="J18"/>
  <c r="J10"/>
  <c r="J12"/>
  <c r="J13"/>
  <c r="J15"/>
  <c r="J17"/>
  <c r="J19"/>
  <c r="J20"/>
  <c r="J22"/>
  <c r="J21"/>
  <c r="J24"/>
  <c r="J23"/>
  <c r="J28"/>
  <c r="J26"/>
  <c r="J30"/>
  <c r="J25"/>
  <c r="J27"/>
  <c r="J29"/>
  <c r="J32"/>
  <c r="O37"/>
  <c r="P16" s="1"/>
  <c r="J34"/>
  <c r="J31"/>
  <c r="J33"/>
  <c r="P30" i="52"/>
  <c r="P23"/>
  <c r="P24"/>
  <c r="P13"/>
  <c r="P31"/>
  <c r="P25"/>
  <c r="P29"/>
  <c r="P12"/>
  <c r="P17"/>
  <c r="P21"/>
  <c r="P22"/>
  <c r="P18"/>
  <c r="P11"/>
  <c r="P19"/>
  <c r="P20"/>
  <c r="C26" i="10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P34" i="53" l="1"/>
  <c r="E36" i="10"/>
  <c r="F33" s="1"/>
  <c r="P32" i="52"/>
  <c r="Q33" i="51"/>
  <c r="J39" i="52"/>
  <c r="P14"/>
  <c r="P17" i="53"/>
  <c r="P11"/>
  <c r="P25"/>
  <c r="P30"/>
  <c r="P21"/>
  <c r="P13"/>
  <c r="P32"/>
  <c r="P36"/>
  <c r="P22"/>
  <c r="P26"/>
  <c r="P14"/>
  <c r="P18"/>
  <c r="P12"/>
  <c r="P10"/>
  <c r="P27"/>
  <c r="P23"/>
  <c r="P19"/>
  <c r="P15"/>
  <c r="P29"/>
  <c r="P31"/>
  <c r="P33"/>
  <c r="P35"/>
  <c r="P28"/>
  <c r="P24"/>
  <c r="P20"/>
  <c r="J37"/>
  <c r="C36" i="10"/>
  <c r="D18" s="1"/>
  <c r="D29"/>
  <c r="D15"/>
  <c r="P26" i="52"/>
  <c r="D33" i="10"/>
  <c r="M30" i="8"/>
  <c r="K30"/>
  <c r="I30"/>
  <c r="G30"/>
  <c r="E30"/>
  <c r="C30"/>
  <c r="M29"/>
  <c r="K29"/>
  <c r="I29"/>
  <c r="G29"/>
  <c r="E29"/>
  <c r="C29"/>
  <c r="M28"/>
  <c r="K28"/>
  <c r="I28"/>
  <c r="G28"/>
  <c r="E28"/>
  <c r="C28"/>
  <c r="M27"/>
  <c r="K27"/>
  <c r="I27"/>
  <c r="G27"/>
  <c r="E27"/>
  <c r="C27"/>
  <c r="M26"/>
  <c r="K26"/>
  <c r="I26"/>
  <c r="G26"/>
  <c r="E26"/>
  <c r="C26"/>
  <c r="K25"/>
  <c r="I25"/>
  <c r="G25"/>
  <c r="E25"/>
  <c r="C25"/>
  <c r="O19"/>
  <c r="N19" s="1"/>
  <c r="D27" i="10" l="1"/>
  <c r="D10"/>
  <c r="N26" i="8"/>
  <c r="L26"/>
  <c r="J26"/>
  <c r="H26"/>
  <c r="F26"/>
  <c r="D26"/>
  <c r="N27"/>
  <c r="L27"/>
  <c r="J27"/>
  <c r="H27"/>
  <c r="F27"/>
  <c r="D27"/>
  <c r="N28"/>
  <c r="L28"/>
  <c r="J28"/>
  <c r="H28"/>
  <c r="F28"/>
  <c r="D28"/>
  <c r="N29"/>
  <c r="L29"/>
  <c r="J29"/>
  <c r="H29"/>
  <c r="F29"/>
  <c r="D29"/>
  <c r="P29" s="1"/>
  <c r="N30"/>
  <c r="L30"/>
  <c r="J30"/>
  <c r="H30"/>
  <c r="F30"/>
  <c r="D30"/>
  <c r="P30" s="1"/>
  <c r="O25"/>
  <c r="N25" s="1"/>
  <c r="F14" i="10"/>
  <c r="F10"/>
  <c r="F34"/>
  <c r="F26"/>
  <c r="F23"/>
  <c r="F30"/>
  <c r="F19"/>
  <c r="F28"/>
  <c r="F35"/>
  <c r="F12"/>
  <c r="F25"/>
  <c r="F21"/>
  <c r="F17"/>
  <c r="F27"/>
  <c r="F29"/>
  <c r="F31"/>
  <c r="F32"/>
  <c r="F13"/>
  <c r="F11"/>
  <c r="F9"/>
  <c r="F24"/>
  <c r="F22"/>
  <c r="F20"/>
  <c r="F18"/>
  <c r="F16"/>
  <c r="F15"/>
  <c r="P39" i="52"/>
  <c r="D35" i="10"/>
  <c r="D32"/>
  <c r="D31"/>
  <c r="D28"/>
  <c r="D30"/>
  <c r="D14"/>
  <c r="D13"/>
  <c r="D12"/>
  <c r="D11"/>
  <c r="D19"/>
  <c r="D25"/>
  <c r="D16"/>
  <c r="D26"/>
  <c r="D21"/>
  <c r="D23"/>
  <c r="P37" i="53"/>
  <c r="L32" i="8"/>
  <c r="H19"/>
  <c r="D19"/>
  <c r="L19"/>
  <c r="F19"/>
  <c r="J19"/>
  <c r="D34" i="10"/>
  <c r="D9"/>
  <c r="D24"/>
  <c r="D22"/>
  <c r="D20"/>
  <c r="D17"/>
  <c r="O18" i="8"/>
  <c r="N18" s="1"/>
  <c r="L18"/>
  <c r="J18"/>
  <c r="H18"/>
  <c r="F18"/>
  <c r="D18"/>
  <c r="P18" s="1"/>
  <c r="O17"/>
  <c r="N17" s="1"/>
  <c r="J17"/>
  <c r="F17"/>
  <c r="O16"/>
  <c r="N16"/>
  <c r="L16"/>
  <c r="J16"/>
  <c r="H16"/>
  <c r="F16"/>
  <c r="P16" s="1"/>
  <c r="D16"/>
  <c r="O15"/>
  <c r="N15"/>
  <c r="L15"/>
  <c r="J15"/>
  <c r="H15"/>
  <c r="F15"/>
  <c r="P15" s="1"/>
  <c r="D15"/>
  <c r="O14"/>
  <c r="N14"/>
  <c r="L14"/>
  <c r="J14"/>
  <c r="H14"/>
  <c r="F14"/>
  <c r="P14" s="1"/>
  <c r="D14"/>
  <c r="O13"/>
  <c r="N13"/>
  <c r="L13"/>
  <c r="J13"/>
  <c r="H13"/>
  <c r="F13"/>
  <c r="P13" s="1"/>
  <c r="D13"/>
  <c r="O12"/>
  <c r="N12"/>
  <c r="L12"/>
  <c r="J12"/>
  <c r="H12"/>
  <c r="F12"/>
  <c r="P12" s="1"/>
  <c r="D12"/>
  <c r="O11"/>
  <c r="N11"/>
  <c r="L11"/>
  <c r="J11"/>
  <c r="H11"/>
  <c r="F11"/>
  <c r="D11"/>
  <c r="P11" s="1"/>
  <c r="O10"/>
  <c r="N10"/>
  <c r="L10"/>
  <c r="J10"/>
  <c r="H10"/>
  <c r="F10"/>
  <c r="D10"/>
  <c r="P10" s="1"/>
  <c r="E37" i="7"/>
  <c r="C37"/>
  <c r="E36"/>
  <c r="C36"/>
  <c r="E35"/>
  <c r="C35"/>
  <c r="E34"/>
  <c r="C34"/>
  <c r="E33"/>
  <c r="C33"/>
  <c r="E32"/>
  <c r="C32"/>
  <c r="H34" i="8" l="1"/>
  <c r="D34"/>
  <c r="L34"/>
  <c r="F34"/>
  <c r="N34"/>
  <c r="J34"/>
  <c r="D17"/>
  <c r="H17"/>
  <c r="L17"/>
  <c r="L25"/>
  <c r="F25"/>
  <c r="D25"/>
  <c r="P25" s="1"/>
  <c r="J25"/>
  <c r="H25"/>
  <c r="P28"/>
  <c r="P27"/>
  <c r="P26"/>
  <c r="F32"/>
  <c r="N32"/>
  <c r="D32"/>
  <c r="J32"/>
  <c r="F36" i="10"/>
  <c r="H32" i="8"/>
  <c r="P19"/>
  <c r="G37" i="7"/>
  <c r="G36"/>
  <c r="G34"/>
  <c r="G32"/>
  <c r="E38"/>
  <c r="F37" s="1"/>
  <c r="D36" i="10"/>
  <c r="G33" i="7"/>
  <c r="G35"/>
  <c r="E12"/>
  <c r="C12"/>
  <c r="E11"/>
  <c r="C11"/>
  <c r="E10"/>
  <c r="C10"/>
  <c r="E9"/>
  <c r="C9"/>
  <c r="E8"/>
  <c r="C8"/>
  <c r="E7"/>
  <c r="C7"/>
  <c r="P32" i="8" l="1"/>
  <c r="P17"/>
  <c r="P34"/>
  <c r="F33" i="7"/>
  <c r="F35"/>
  <c r="F34"/>
  <c r="F36"/>
  <c r="F32"/>
  <c r="G12"/>
  <c r="G11"/>
  <c r="E13"/>
  <c r="F11" s="1"/>
  <c r="G8"/>
  <c r="G7"/>
  <c r="G10"/>
  <c r="G9"/>
  <c r="C13"/>
  <c r="D10" s="1"/>
  <c r="G44" i="5"/>
  <c r="C41"/>
  <c r="K37"/>
  <c r="G37"/>
  <c r="C26"/>
  <c r="G24"/>
  <c r="G19"/>
  <c r="C14"/>
  <c r="K33" i="4"/>
  <c r="N33" s="1"/>
  <c r="M33" s="1"/>
  <c r="I33"/>
  <c r="H33"/>
  <c r="F33"/>
  <c r="D33"/>
  <c r="K32"/>
  <c r="N32" s="1"/>
  <c r="I32"/>
  <c r="H32"/>
  <c r="F32"/>
  <c r="D32"/>
  <c r="K31"/>
  <c r="I31"/>
  <c r="K9"/>
  <c r="N9" s="1"/>
  <c r="M9" s="1"/>
  <c r="I9"/>
  <c r="H9"/>
  <c r="F9"/>
  <c r="D9"/>
  <c r="K8"/>
  <c r="N8" s="1"/>
  <c r="M8" s="1"/>
  <c r="I8"/>
  <c r="H8"/>
  <c r="F8"/>
  <c r="D8"/>
  <c r="K7"/>
  <c r="I7"/>
  <c r="I34" i="2"/>
  <c r="G34"/>
  <c r="E34"/>
  <c r="D34"/>
  <c r="F34" s="1"/>
  <c r="K33"/>
  <c r="J33"/>
  <c r="I33"/>
  <c r="H33"/>
  <c r="F8" i="7" l="1"/>
  <c r="P31" i="4"/>
  <c r="F10" i="7"/>
  <c r="F7"/>
  <c r="F12"/>
  <c r="H31" i="4"/>
  <c r="F31"/>
  <c r="D31"/>
  <c r="H7"/>
  <c r="F7"/>
  <c r="D7"/>
  <c r="F38" i="7"/>
  <c r="P33" i="4"/>
  <c r="L33"/>
  <c r="F9" i="7"/>
  <c r="L9" i="4"/>
  <c r="P9"/>
  <c r="O9"/>
  <c r="K34" i="2"/>
  <c r="J34" s="1"/>
  <c r="H34"/>
  <c r="K42" i="5"/>
  <c r="L42" s="1"/>
  <c r="N7" i="4"/>
  <c r="P8"/>
  <c r="O8" s="1"/>
  <c r="L8"/>
  <c r="M31"/>
  <c r="O31"/>
  <c r="M32"/>
  <c r="O33"/>
  <c r="M7"/>
  <c r="N31"/>
  <c r="J32"/>
  <c r="L32"/>
  <c r="P32"/>
  <c r="O32" s="1"/>
  <c r="J33"/>
  <c r="G13" i="7"/>
  <c r="D9"/>
  <c r="D7"/>
  <c r="D11"/>
  <c r="D8"/>
  <c r="D12"/>
  <c r="P7" i="4"/>
  <c r="O7" s="1"/>
  <c r="J8"/>
  <c r="J9"/>
  <c r="G33" i="2"/>
  <c r="F33" s="1"/>
  <c r="E33"/>
  <c r="D33"/>
  <c r="L32"/>
  <c r="K32"/>
  <c r="J32"/>
  <c r="I32"/>
  <c r="H32" s="1"/>
  <c r="G32"/>
  <c r="F32"/>
  <c r="E32"/>
  <c r="D32"/>
  <c r="L31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C26"/>
  <c r="K20"/>
  <c r="J20" s="1"/>
  <c r="F20"/>
  <c r="K19"/>
  <c r="J19" s="1"/>
  <c r="F13" i="7" l="1"/>
  <c r="L7" i="4"/>
  <c r="J7"/>
  <c r="J31"/>
  <c r="L31"/>
  <c r="H20" i="2"/>
  <c r="L24" i="5"/>
  <c r="H11"/>
  <c r="L36"/>
  <c r="H18"/>
  <c r="H31"/>
  <c r="D13"/>
  <c r="H14"/>
  <c r="L21"/>
  <c r="H28"/>
  <c r="D34"/>
  <c r="H43"/>
  <c r="L15"/>
  <c r="D20"/>
  <c r="L11"/>
  <c r="L12"/>
  <c r="H16"/>
  <c r="L19"/>
  <c r="H19" s="1"/>
  <c r="D23"/>
  <c r="D26"/>
  <c r="D30"/>
  <c r="L32"/>
  <c r="H35"/>
  <c r="D40"/>
  <c r="D11"/>
  <c r="D14"/>
  <c r="L17"/>
  <c r="D22"/>
  <c r="H24"/>
  <c r="H23"/>
  <c r="L28"/>
  <c r="L31"/>
  <c r="H34"/>
  <c r="D37"/>
  <c r="L26"/>
  <c r="H30"/>
  <c r="D33"/>
  <c r="L35"/>
  <c r="H40"/>
  <c r="L37"/>
  <c r="H42"/>
  <c r="H44"/>
  <c r="L10"/>
  <c r="D12"/>
  <c r="H13"/>
  <c r="H15"/>
  <c r="H17"/>
  <c r="D19"/>
  <c r="L20"/>
  <c r="H22"/>
  <c r="L23"/>
  <c r="L25"/>
  <c r="H27"/>
  <c r="H29"/>
  <c r="L30"/>
  <c r="D32"/>
  <c r="H33"/>
  <c r="L34"/>
  <c r="D36"/>
  <c r="D38"/>
  <c r="H41"/>
  <c r="H10"/>
  <c r="H12"/>
  <c r="L13"/>
  <c r="L14"/>
  <c r="L16"/>
  <c r="L18"/>
  <c r="D21"/>
  <c r="L22"/>
  <c r="D24"/>
  <c r="D25"/>
  <c r="L27"/>
  <c r="L29"/>
  <c r="D31"/>
  <c r="H32"/>
  <c r="L33"/>
  <c r="D35"/>
  <c r="H36"/>
  <c r="H37"/>
  <c r="D39"/>
  <c r="D41"/>
  <c r="D13" i="7"/>
  <c r="H19" i="2"/>
  <c r="F19"/>
  <c r="K18"/>
  <c r="J18" s="1"/>
  <c r="H18"/>
  <c r="F18"/>
  <c r="K17"/>
  <c r="J17"/>
  <c r="H17"/>
  <c r="F17"/>
  <c r="K16"/>
  <c r="J16"/>
  <c r="H16"/>
  <c r="F16"/>
  <c r="K15"/>
  <c r="J15"/>
  <c r="H15"/>
  <c r="F15"/>
  <c r="K14"/>
  <c r="J14"/>
  <c r="H14"/>
  <c r="F14"/>
  <c r="K13"/>
  <c r="J13"/>
  <c r="H13"/>
  <c r="F13"/>
  <c r="K12"/>
  <c r="J12"/>
  <c r="H12"/>
  <c r="F12"/>
  <c r="K11"/>
  <c r="J11"/>
  <c r="H11"/>
  <c r="F11"/>
  <c r="K33" i="46"/>
  <c r="J33"/>
  <c r="I33"/>
  <c r="H33"/>
  <c r="K32" l="1"/>
  <c r="J32"/>
  <c r="I32" s="1"/>
  <c r="H32"/>
  <c r="G32"/>
  <c r="F32"/>
  <c r="E32"/>
  <c r="D32"/>
  <c r="C32"/>
  <c r="K31"/>
  <c r="J31"/>
  <c r="I31" s="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19"/>
  <c r="J19"/>
  <c r="I19"/>
  <c r="H19"/>
  <c r="K18"/>
  <c r="J18"/>
  <c r="I18"/>
  <c r="H18"/>
  <c r="K17"/>
  <c r="J17"/>
  <c r="I17"/>
  <c r="H17"/>
  <c r="K16"/>
  <c r="J16"/>
  <c r="I16"/>
  <c r="H16"/>
  <c r="K15"/>
  <c r="J15"/>
  <c r="I15"/>
  <c r="H15"/>
  <c r="K14"/>
  <c r="J14"/>
  <c r="I14"/>
  <c r="H14"/>
  <c r="K13"/>
  <c r="J13"/>
  <c r="I13"/>
  <c r="H13"/>
  <c r="K12"/>
  <c r="J12"/>
  <c r="I12"/>
  <c r="H12"/>
  <c r="K11"/>
  <c r="J11"/>
  <c r="I11"/>
  <c r="H11"/>
  <c r="K10"/>
  <c r="J10"/>
  <c r="I10"/>
  <c r="H10"/>
  <c r="P22" i="27"/>
  <c r="O22"/>
  <c r="N22"/>
  <c r="M22"/>
  <c r="L22"/>
  <c r="T19"/>
  <c r="S19"/>
  <c r="R19"/>
  <c r="Q19"/>
  <c r="K19"/>
  <c r="J19"/>
  <c r="I19"/>
  <c r="H19"/>
  <c r="T18"/>
  <c r="S18"/>
  <c r="R18"/>
  <c r="Q18"/>
  <c r="K18"/>
  <c r="J18"/>
  <c r="I18"/>
  <c r="H18"/>
  <c r="T17"/>
  <c r="S17"/>
  <c r="R17"/>
  <c r="Q17"/>
  <c r="K17"/>
  <c r="J17"/>
  <c r="I17"/>
  <c r="H17"/>
  <c r="T16"/>
  <c r="S16"/>
  <c r="R16"/>
  <c r="Q16"/>
  <c r="K16"/>
  <c r="J16"/>
  <c r="I16"/>
  <c r="H16"/>
  <c r="T15"/>
  <c r="S15"/>
  <c r="R15"/>
  <c r="Q15"/>
  <c r="K15"/>
  <c r="J15"/>
  <c r="I15"/>
  <c r="H15"/>
  <c r="T14"/>
  <c r="S14"/>
  <c r="R14"/>
  <c r="Q14"/>
  <c r="K14"/>
  <c r="J14"/>
  <c r="I14"/>
  <c r="H14"/>
  <c r="T13"/>
  <c r="S13"/>
  <c r="R13"/>
  <c r="Q13"/>
  <c r="K13"/>
  <c r="J13"/>
  <c r="I13"/>
  <c r="H13"/>
  <c r="T12"/>
  <c r="S12"/>
  <c r="R12"/>
  <c r="Q12"/>
  <c r="K12"/>
  <c r="J12"/>
  <c r="I12"/>
  <c r="H12"/>
  <c r="T11"/>
  <c r="S11"/>
  <c r="R11"/>
  <c r="Q11"/>
  <c r="K11"/>
  <c r="J11"/>
  <c r="I11"/>
  <c r="H11"/>
  <c r="T10"/>
  <c r="S10"/>
  <c r="R10"/>
  <c r="Q10"/>
  <c r="K10"/>
  <c r="J10"/>
  <c r="I10"/>
  <c r="H10"/>
  <c r="F54" i="47"/>
  <c r="E54"/>
  <c r="D54"/>
  <c r="C54"/>
  <c r="S22" i="27" l="1"/>
  <c r="G52" i="47"/>
  <c r="R22" i="27"/>
  <c r="T22"/>
  <c r="Q22"/>
  <c r="E48" i="47"/>
  <c r="F43" s="1"/>
  <c r="C48"/>
  <c r="D45" s="1"/>
  <c r="D46"/>
  <c r="F40"/>
  <c r="E40"/>
  <c r="F39"/>
  <c r="E39"/>
  <c r="F38"/>
  <c r="E38"/>
  <c r="E35"/>
  <c r="F34" s="1"/>
  <c r="C35"/>
  <c r="F44" l="1"/>
  <c r="D47"/>
  <c r="D34"/>
  <c r="F33" s="1"/>
  <c r="F46"/>
  <c r="F47"/>
  <c r="F45"/>
  <c r="D43"/>
  <c r="D44"/>
  <c r="D33"/>
  <c r="F32"/>
  <c r="D32"/>
  <c r="F31"/>
  <c r="D31"/>
  <c r="F30"/>
  <c r="D30"/>
  <c r="D35" s="1"/>
  <c r="F27"/>
  <c r="E27"/>
  <c r="F26"/>
  <c r="E26"/>
  <c r="F25"/>
  <c r="E25"/>
  <c r="F22"/>
  <c r="E22"/>
  <c r="E20"/>
  <c r="E19"/>
  <c r="E18"/>
  <c r="E15"/>
  <c r="D13"/>
  <c r="G22" i="27" s="1"/>
  <c r="H22" s="1"/>
  <c r="C13" i="47"/>
  <c r="F12"/>
  <c r="E12"/>
  <c r="F11"/>
  <c r="E11"/>
  <c r="F9"/>
  <c r="E9"/>
  <c r="F54" i="1"/>
  <c r="E54"/>
  <c r="D54"/>
  <c r="C54"/>
  <c r="E48"/>
  <c r="F46" s="1"/>
  <c r="C48"/>
  <c r="D45" s="1"/>
  <c r="D44"/>
  <c r="D43"/>
  <c r="F40"/>
  <c r="E40"/>
  <c r="F39"/>
  <c r="E39"/>
  <c r="F38"/>
  <c r="E38"/>
  <c r="E35"/>
  <c r="F32" s="1"/>
  <c r="C35"/>
  <c r="D33" s="1"/>
  <c r="F27"/>
  <c r="E27"/>
  <c r="F26"/>
  <c r="E26"/>
  <c r="F25"/>
  <c r="E25"/>
  <c r="F22"/>
  <c r="E22"/>
  <c r="E20"/>
  <c r="E19"/>
  <c r="E18"/>
  <c r="E15"/>
  <c r="D13"/>
  <c r="C13"/>
  <c r="F12"/>
  <c r="E12"/>
  <c r="F11"/>
  <c r="E11"/>
  <c r="F9"/>
  <c r="E9"/>
  <c r="D48" i="47" l="1"/>
  <c r="F48"/>
  <c r="F47" i="1"/>
  <c r="F43"/>
  <c r="F44"/>
  <c r="F35" i="47"/>
  <c r="F34" i="1"/>
  <c r="D47"/>
  <c r="D46"/>
  <c r="F45" s="1"/>
  <c r="D30"/>
  <c r="D32"/>
  <c r="D34"/>
  <c r="D31"/>
  <c r="J22" i="27"/>
  <c r="K22"/>
  <c r="I22"/>
  <c r="E13" i="47"/>
  <c r="F30" i="1"/>
  <c r="F31"/>
  <c r="F33"/>
  <c r="E13"/>
  <c r="C38" i="7"/>
  <c r="D32" s="1"/>
  <c r="D48" i="1" l="1"/>
  <c r="D37" i="7"/>
  <c r="F48" i="1"/>
  <c r="F35"/>
  <c r="G38" i="7"/>
  <c r="D35"/>
  <c r="D35" i="1"/>
  <c r="D33" i="7"/>
  <c r="D36"/>
  <c r="D34"/>
  <c r="D38" l="1"/>
  <c r="C36" i="49"/>
  <c r="D35" s="1"/>
  <c r="E36"/>
  <c r="F34" s="1"/>
  <c r="G27" i="50"/>
  <c r="H27" s="1"/>
  <c r="G46" i="45"/>
  <c r="H46" s="1"/>
  <c r="G10"/>
  <c r="H10" s="1"/>
  <c r="G17"/>
  <c r="H17" s="1"/>
  <c r="G18"/>
  <c r="H18" s="1"/>
  <c r="G19"/>
  <c r="H19" s="1"/>
  <c r="G22"/>
  <c r="H22" s="1"/>
  <c r="G23"/>
  <c r="H23" s="1"/>
  <c r="G24"/>
  <c r="H24" s="1"/>
  <c r="G25"/>
  <c r="H25" s="1"/>
  <c r="G30"/>
  <c r="H30" s="1"/>
  <c r="G31"/>
  <c r="H31" s="1"/>
  <c r="G32"/>
  <c r="H32" s="1"/>
  <c r="G33"/>
  <c r="H33" s="1"/>
  <c r="G34"/>
  <c r="H34" s="1"/>
  <c r="G35"/>
  <c r="H35" s="1"/>
  <c r="G36"/>
  <c r="H36" s="1"/>
  <c r="G41"/>
  <c r="H41" s="1"/>
  <c r="G42"/>
  <c r="H42" s="1"/>
  <c r="G43"/>
  <c r="H43" s="1"/>
  <c r="G44"/>
  <c r="H44" s="1"/>
  <c r="G45"/>
  <c r="H45" s="1"/>
  <c r="G61" i="50"/>
  <c r="H61" s="1"/>
  <c r="G47" i="45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0" i="50"/>
  <c r="H50" s="1"/>
  <c r="G51"/>
  <c r="H51" s="1"/>
  <c r="G52"/>
  <c r="H52" s="1"/>
  <c r="G53"/>
  <c r="H53" s="1"/>
  <c r="G55"/>
  <c r="H55" s="1"/>
  <c r="G56"/>
  <c r="H56" s="1"/>
  <c r="D28" i="49" l="1"/>
  <c r="D12"/>
  <c r="D17"/>
  <c r="D20"/>
  <c r="D9"/>
  <c r="D25"/>
  <c r="D16"/>
  <c r="D24"/>
  <c r="D32"/>
  <c r="D13"/>
  <c r="D21"/>
  <c r="D29"/>
  <c r="D33"/>
  <c r="F15"/>
  <c r="F23"/>
  <c r="F31"/>
  <c r="F12"/>
  <c r="F20"/>
  <c r="F28"/>
  <c r="F11"/>
  <c r="F19"/>
  <c r="F27"/>
  <c r="F35"/>
  <c r="F16"/>
  <c r="F24"/>
  <c r="F32"/>
  <c r="D10"/>
  <c r="D14"/>
  <c r="D18"/>
  <c r="D22"/>
  <c r="D26"/>
  <c r="D30"/>
  <c r="D34"/>
  <c r="D11"/>
  <c r="D15"/>
  <c r="D19"/>
  <c r="D23"/>
  <c r="D27"/>
  <c r="D31"/>
  <c r="F9"/>
  <c r="F13"/>
  <c r="F17"/>
  <c r="F21"/>
  <c r="F25"/>
  <c r="F29"/>
  <c r="F33"/>
  <c r="F10"/>
  <c r="F14"/>
  <c r="F18"/>
  <c r="F22"/>
  <c r="F26"/>
  <c r="F30"/>
  <c r="D36" l="1"/>
  <c r="F36"/>
  <c r="C61" i="45"/>
  <c r="D59" s="1"/>
  <c r="D47"/>
  <c r="D20"/>
  <c r="D37"/>
  <c r="H59"/>
  <c r="D30" l="1"/>
  <c r="D54"/>
  <c r="D38"/>
  <c r="D33"/>
  <c r="D24"/>
  <c r="D56"/>
  <c r="D51"/>
  <c r="D43"/>
  <c r="D26"/>
  <c r="D18"/>
  <c r="D10"/>
  <c r="D13"/>
  <c r="D40"/>
  <c r="D35"/>
  <c r="D31"/>
  <c r="D25"/>
  <c r="D22"/>
  <c r="D17"/>
  <c r="D55"/>
  <c r="D53"/>
  <c r="D49"/>
  <c r="D45"/>
  <c r="D41"/>
  <c r="D34"/>
  <c r="D21"/>
  <c r="D12"/>
  <c r="G61"/>
  <c r="H61" s="1"/>
  <c r="D57"/>
  <c r="D52"/>
  <c r="D50"/>
  <c r="D48"/>
  <c r="D46"/>
  <c r="D44"/>
  <c r="D42"/>
  <c r="D39"/>
  <c r="D36"/>
  <c r="D32"/>
  <c r="D23"/>
  <c r="D19"/>
  <c r="D16"/>
  <c r="D11"/>
  <c r="D27"/>
  <c r="D61" s="1"/>
  <c r="D31" i="8"/>
  <c r="J31" l="1"/>
  <c r="N31"/>
  <c r="F31"/>
  <c r="L31"/>
  <c r="H31"/>
  <c r="P31" l="1"/>
</calcChain>
</file>

<file path=xl/sharedStrings.xml><?xml version="1.0" encoding="utf-8"?>
<sst xmlns="http://schemas.openxmlformats.org/spreadsheetml/2006/main" count="1314" uniqueCount="424">
  <si>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</si>
  <si>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</si>
  <si>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</si>
  <si>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</si>
  <si>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</si>
  <si>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</si>
  <si>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</si>
  <si>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</si>
  <si>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</si>
  <si>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</si>
  <si>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</si>
  <si>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</si>
  <si>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</si>
  <si>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</si>
  <si>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</si>
  <si>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</si>
  <si>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</si>
  <si>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MOVIMIENTO DE CRUCEROS</t>
  </si>
  <si>
    <t>CUARTOS</t>
  </si>
  <si>
    <t>SUMAS</t>
  </si>
  <si>
    <t>ARRIBOS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</si>
  <si>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</si>
  <si>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</si>
  <si>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</si>
  <si>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</si>
  <si>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</si>
  <si>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</si>
  <si>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</si>
  <si>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</si>
  <si>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</si>
  <si>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</si>
  <si>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</si>
  <si>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</si>
  <si>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</si>
  <si>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</si>
  <si>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PERSONAS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</si>
  <si>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</si>
  <si>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</si>
  <si>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</si>
  <si>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</si>
  <si>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</si>
  <si>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</si>
  <si>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</si>
  <si>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</si>
  <si>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</si>
  <si>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</si>
  <si>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</si>
  <si>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</si>
  <si>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</si>
  <si>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CALICA ATRACADOS</t>
  </si>
  <si>
    <t>CALICA FONDEADOS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</si>
  <si>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</si>
  <si>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</si>
  <si>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</si>
  <si>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</si>
  <si>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</si>
  <si>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</si>
  <si>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</si>
  <si>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</si>
  <si>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</si>
  <si>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</si>
  <si>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</si>
  <si>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</si>
  <si>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</si>
  <si>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</si>
  <si>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</si>
  <si>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</si>
  <si>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</si>
  <si>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</si>
  <si>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</si>
  <si>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</si>
  <si>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</si>
  <si>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</si>
  <si>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</si>
  <si>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</si>
  <si>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</si>
  <si>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</si>
  <si>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</si>
  <si>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</si>
  <si>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</si>
  <si>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</si>
  <si>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</si>
  <si>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</si>
  <si>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</si>
  <si>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</si>
  <si>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</si>
  <si>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</si>
  <si>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</si>
  <si>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</si>
  <si>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</si>
  <si>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</si>
  <si>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</si>
  <si>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</si>
  <si>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</si>
  <si>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</si>
  <si>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</si>
  <si>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</si>
  <si>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</si>
  <si>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</si>
  <si>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</si>
  <si>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</si>
  <si>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</si>
  <si>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</si>
  <si>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</si>
  <si>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</si>
  <si>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</si>
  <si>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</si>
  <si>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</si>
  <si>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</si>
  <si>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</si>
  <si>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</si>
  <si>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</si>
  <si>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</si>
  <si>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</si>
  <si>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</si>
  <si>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</si>
  <si>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</si>
  <si>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</si>
  <si>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</si>
  <si>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</si>
  <si>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</si>
  <si>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</si>
  <si>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</si>
  <si>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</si>
  <si>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</si>
  <si>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</si>
  <si>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</si>
  <si>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</si>
  <si>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</si>
  <si>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</si>
  <si>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</si>
  <si>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</si>
  <si>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</si>
  <si>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</si>
  <si>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</si>
  <si>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</si>
  <si>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</si>
  <si>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</si>
  <si>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</si>
  <si>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</si>
  <si>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</si>
  <si>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</si>
  <si>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</si>
  <si>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</si>
  <si>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</si>
  <si>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</si>
  <si>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</si>
  <si>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</si>
  <si>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</si>
  <si>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</si>
  <si>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</si>
  <si>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</si>
  <si>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</si>
  <si>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</si>
  <si>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</si>
  <si>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</si>
  <si>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</si>
  <si>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</si>
  <si>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</si>
  <si>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</si>
  <si>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</si>
  <si>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</si>
  <si>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</si>
  <si>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</si>
  <si>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</si>
  <si>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</si>
  <si>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</si>
  <si>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</si>
  <si>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OCUPACIÓN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</si>
  <si>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</si>
  <si>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</si>
  <si>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</si>
  <si>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</si>
  <si>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</si>
  <si>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</si>
  <si>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</si>
  <si>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</si>
  <si>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</si>
  <si>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</si>
  <si>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</si>
  <si>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</si>
  <si>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</si>
  <si>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</si>
  <si>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AKUMAL BEACH RESORT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</si>
  <si>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</si>
  <si>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</si>
  <si>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</si>
  <si>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</si>
  <si>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</si>
  <si>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</si>
  <si>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</si>
  <si>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</si>
  <si>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</si>
  <si>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</si>
  <si>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</si>
  <si>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</si>
  <si>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</si>
  <si>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</si>
  <si>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</si>
  <si>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</si>
  <si>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</si>
  <si>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</si>
  <si>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</si>
  <si>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</si>
  <si>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</si>
  <si>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</si>
  <si>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</si>
  <si>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</si>
  <si>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</si>
  <si>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</si>
  <si>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</si>
  <si>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</si>
  <si>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</si>
  <si>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</si>
  <si>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</si>
  <si>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</si>
  <si>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</si>
  <si>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</si>
  <si>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REAL PLAYA CARMEN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</si>
  <si>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</si>
  <si>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</si>
  <si>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</si>
  <si>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</si>
  <si>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</si>
  <si>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</si>
  <si>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</si>
  <si>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</si>
  <si>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</si>
  <si>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</si>
  <si>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</si>
  <si>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</si>
  <si>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</si>
  <si>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RIU PALACE RIVIERA MAYA</t>
  </si>
  <si>
    <t>HOTELES  ALL INCLUSIVE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</si>
  <si>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</si>
  <si>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</si>
  <si>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</si>
  <si>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</si>
  <si>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</si>
  <si>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</si>
  <si>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</si>
  <si>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</si>
  <si>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</si>
  <si>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</si>
  <si>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</si>
  <si>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</si>
  <si>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</si>
  <si>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</si>
  <si>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</si>
  <si>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</si>
  <si>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</si>
  <si>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</si>
  <si>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</si>
  <si>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</si>
  <si>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</si>
  <si>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</si>
  <si>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</si>
  <si>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</si>
  <si>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</si>
  <si>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</si>
  <si>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</si>
  <si>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</si>
  <si>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</si>
  <si>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</si>
  <si>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</si>
  <si>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</si>
  <si>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</si>
  <si>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</si>
  <si>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</si>
  <si>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</si>
  <si>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</si>
  <si>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</si>
  <si>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</si>
  <si>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</si>
  <si>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ROYAL HIDEAWAY</t>
  </si>
  <si>
    <t>EUROPA (Principales países)</t>
  </si>
  <si>
    <t>SUDAMERICA (Principales países)</t>
  </si>
  <si>
    <t xml:space="preserve">Nota: En esta tabla sólo estan considerados los principales mercados, por lo que esta calculado en base a la afluencia de los mismos. 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</si>
  <si>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</si>
  <si>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</si>
  <si>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</si>
  <si>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</si>
  <si>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</si>
  <si>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</si>
  <si>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Acumulado Ene-Jun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</si>
  <si>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</si>
  <si>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</si>
  <si>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</si>
  <si>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</si>
  <si>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</si>
  <si>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</si>
  <si>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</si>
  <si>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</si>
  <si>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</si>
  <si>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</si>
  <si>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</si>
  <si>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</si>
  <si>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</si>
  <si>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</si>
  <si>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</si>
  <si>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</si>
  <si>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</si>
  <si>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</si>
  <si>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</si>
  <si>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</si>
  <si>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</si>
  <si>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</si>
  <si>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</si>
  <si>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</si>
  <si>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</si>
  <si>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</si>
  <si>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</si>
  <si>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</si>
  <si>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</si>
  <si>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</si>
  <si>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</si>
  <si>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</si>
  <si>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</si>
  <si>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</si>
  <si>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</si>
  <si>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</si>
  <si>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</si>
  <si>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</si>
  <si>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</si>
  <si>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</si>
  <si>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</si>
  <si>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</si>
  <si>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</si>
  <si>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</si>
  <si>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</si>
  <si>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</si>
  <si>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ADONIS TULUM (antes Blue Tulum)</t>
  </si>
  <si>
    <t>AZUL FIVES</t>
  </si>
  <si>
    <t>OCEAN BREEZE</t>
  </si>
  <si>
    <t xml:space="preserve">RESTO DEL MUNDO </t>
  </si>
  <si>
    <t>Posición 2012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</si>
  <si>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</si>
  <si>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</si>
  <si>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</si>
  <si>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</si>
  <si>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</si>
  <si>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</si>
  <si>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</si>
  <si>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</si>
  <si>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</si>
  <si>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COMPARATIVO OCUPACIÓN Y AFLUENCIA 2008-2013</t>
  </si>
  <si>
    <t>2013-08</t>
  </si>
  <si>
    <t>2013-10</t>
  </si>
  <si>
    <t>2013-11</t>
  </si>
  <si>
    <t>2013-12</t>
  </si>
  <si>
    <t>CUARTOS NOCHE OCUPADOS ACUMULADO</t>
  </si>
  <si>
    <t>2008-2013</t>
  </si>
  <si>
    <t>TABLA DE OCUPACION HOTELERA AÑO 2013</t>
  </si>
  <si>
    <t>2013-2012</t>
  </si>
  <si>
    <t>AÑO 2013</t>
  </si>
  <si>
    <t>DESGLOSE MENSUAL 2013</t>
  </si>
  <si>
    <t xml:space="preserve"> ENE 2013</t>
  </si>
  <si>
    <t xml:space="preserve"> FEB 2013</t>
  </si>
  <si>
    <t xml:space="preserve"> MAR 2013</t>
  </si>
  <si>
    <t xml:space="preserve"> ABR 2013</t>
  </si>
  <si>
    <t xml:space="preserve"> MAY 2013</t>
  </si>
  <si>
    <t xml:space="preserve"> JUN 2013</t>
  </si>
  <si>
    <t>PRIMER SEMESTRE 2013</t>
  </si>
  <si>
    <t>PRIMER SEMESTRE AÑO 2013</t>
  </si>
  <si>
    <t>Posición 2013</t>
  </si>
  <si>
    <t>2 0 1 3</t>
  </si>
  <si>
    <t>COMPARATIVO POR PAISES DE LOS AÑOS 2013 VS 2012</t>
  </si>
  <si>
    <t>EL DORADO GENERATIONS MAROMA</t>
  </si>
  <si>
    <t>OASIS TULUM (antes Be live Riviera Maya)</t>
  </si>
  <si>
    <t>PAVO REAL BEACH RESORT</t>
  </si>
  <si>
    <t>SANDOS CARACOL ECO RESORTS &amp; SPA</t>
  </si>
  <si>
    <t>SANDOS PLAYACAR BEACH RESORTS &amp; SPA</t>
  </si>
  <si>
    <t>THE ROYAL PLAYA DEL CARMEN</t>
  </si>
  <si>
    <t>Corea</t>
  </si>
  <si>
    <t>OCCIDENTAL GRAND XCARET</t>
  </si>
  <si>
    <t>OCCIDENTAL ALLEGRO PLAYACAR</t>
  </si>
  <si>
    <t>THE REEF COCO BAY</t>
  </si>
  <si>
    <t>TOP 5 2013</t>
  </si>
  <si>
    <t xml:space="preserve"> JUL  2013</t>
  </si>
  <si>
    <t xml:space="preserve"> AGO  2013</t>
  </si>
  <si>
    <t xml:space="preserve"> SEP  2013</t>
  </si>
  <si>
    <t xml:space="preserve"> OCT  2013</t>
  </si>
  <si>
    <t xml:space="preserve"> NOV  2013</t>
  </si>
  <si>
    <t xml:space="preserve"> DIC  2013</t>
  </si>
  <si>
    <t>SEGUNDO SEMESTRE AÑO 2013</t>
  </si>
  <si>
    <t>Acumulado Ene-Nov</t>
  </si>
  <si>
    <t>HARD ROCK RIVIERA MAYA</t>
  </si>
  <si>
    <t>D  I  C   I  E  M  B  R  E        2   0   1   3</t>
  </si>
  <si>
    <r>
      <t xml:space="preserve">El Barómetro Turístico de la Riviera Maya en su </t>
    </r>
    <r>
      <rPr>
        <b/>
        <sz val="10"/>
        <rFont val="Calibri"/>
        <family val="2"/>
      </rPr>
      <t xml:space="preserve">Centésima Nonagésima primera </t>
    </r>
    <r>
      <rPr>
        <sz val="10"/>
        <rFont val="Calibri"/>
        <family val="2"/>
      </rPr>
      <t>edición correspondiente</t>
    </r>
  </si>
  <si>
    <t>MES  DE  DICIEMBRE  DE  2013</t>
  </si>
  <si>
    <t>D  I  C   I  E  M  B  R  E</t>
  </si>
  <si>
    <t>Nota: No se registró movimiento de cruceros en el mes de Diciembre 2012-2013</t>
  </si>
  <si>
    <t>D  I  C  I  E  M  B  R  E       D E      2  0  1  3</t>
  </si>
  <si>
    <t>VACIONES DE INVIERNO</t>
  </si>
  <si>
    <t>E  N  E  R  O  -  D  I  C  I  E  M  B  R  E</t>
  </si>
  <si>
    <t>D  I  C  I  E  M  B  R  E      2 0 1 3</t>
  </si>
  <si>
    <t>E  N  E  R  O - D  I  C  I  E  M  B  R  E     2 0 1 3</t>
  </si>
  <si>
    <t xml:space="preserve"> DICIEMBRE 2012</t>
  </si>
  <si>
    <t xml:space="preserve"> DICIEMBRE 2013</t>
  </si>
  <si>
    <t>ENE - DIC   2012</t>
  </si>
  <si>
    <t>ENE - DIC   2013</t>
  </si>
  <si>
    <t>D I C I E M B R E   2013  VS  2012</t>
  </si>
  <si>
    <t>ENE-DIC  2012</t>
  </si>
  <si>
    <t>ENE-DIC  2013</t>
  </si>
  <si>
    <t>ENERO - DICIEMBRE  2013  VS  2012</t>
  </si>
  <si>
    <t>Acumulado Ene-Dic</t>
  </si>
  <si>
    <t>E  N  E  R  O     -     D  I  C  I  E  M  B  R  E</t>
  </si>
  <si>
    <t>D  I  C  I  E  M  B  R  E</t>
  </si>
  <si>
    <t xml:space="preserve">E  N  E  R  O  -  D  I  C  I  E  M  B  R  E </t>
  </si>
  <si>
    <t>D  I  C  I  E  M   B  R  E     2  0  1  3</t>
  </si>
  <si>
    <t>tn</t>
  </si>
  <si>
    <t>FIDEICOMISO DE PROMOCION TURISTICA RIVIERA MAYA</t>
  </si>
  <si>
    <t>DEPARTAMENTO DE ESTADÍSTICA</t>
  </si>
  <si>
    <t>OCUPACIÓN HOTELERA MENSUAL</t>
  </si>
  <si>
    <t>ENERO - DICIEMBRE      2 0 1 3</t>
  </si>
  <si>
    <t>SEP</t>
  </si>
  <si>
    <t>ACUMULADO</t>
  </si>
  <si>
    <t xml:space="preserve">OCUP. HOTELES PEQ. </t>
  </si>
  <si>
    <r>
      <t>Nota: Los principales mercados para Riviera Maya de Enero-Diciembre representan el</t>
    </r>
    <r>
      <rPr>
        <sz val="9"/>
        <rFont val="Calibri"/>
        <family val="2"/>
      </rPr>
      <t xml:space="preserve"> 96.03% del total de turistas que visitaron el destino.</t>
    </r>
  </si>
  <si>
    <t>384 Hoteles distribuidos en los direrentes Microdestinos de la Riviera Maya a lo largo de 120 kms. de costa</t>
  </si>
  <si>
    <r>
      <t>al mes de Diciembre del año 2013, fue elaborado con un muestreo de</t>
    </r>
    <r>
      <rPr>
        <b/>
        <sz val="10"/>
        <rFont val="Calibri"/>
        <family val="2"/>
      </rPr>
      <t xml:space="preserve"> 33,176 </t>
    </r>
    <r>
      <rPr>
        <sz val="10"/>
        <rFont val="Calibri"/>
        <family val="2"/>
      </rPr>
      <t>cuartos, que corresponde</t>
    </r>
  </si>
  <si>
    <r>
      <t>al</t>
    </r>
    <r>
      <rPr>
        <sz val="10"/>
        <rFont val="Calibri"/>
        <family val="2"/>
      </rPr>
      <t xml:space="preserve"> 81.10</t>
    </r>
    <r>
      <rPr>
        <b/>
        <sz val="10"/>
        <rFont val="Calibri"/>
        <family val="2"/>
      </rPr>
      <t>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40,908 </t>
    </r>
    <r>
      <rPr>
        <sz val="10"/>
        <rFont val="Calibri"/>
        <family val="2"/>
      </rPr>
      <t>de acuerdo al inventario</t>
    </r>
  </si>
  <si>
    <t>ENERO - DICIEMBRE  DE  2013</t>
  </si>
  <si>
    <t>ENERO - DICIEMBRE</t>
  </si>
</sst>
</file>

<file path=xl/styles.xml><?xml version="1.0" encoding="utf-8"?>
<styleSheet xmlns="http://schemas.openxmlformats.org/spreadsheetml/2006/main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4" tint="-0.499984740745262"/>
      <name val="Arial"/>
      <family val="2"/>
    </font>
    <font>
      <b/>
      <sz val="16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2"/>
      <color theme="2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sz val="12"/>
      <color indexed="20"/>
      <name val="Calibri"/>
      <family val="2"/>
      <scheme val="minor"/>
    </font>
    <font>
      <b/>
      <sz val="12"/>
      <color indexed="5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color indexed="4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" fillId="0" borderId="0" applyFont="0" applyFill="0" applyBorder="0" applyAlignment="0" applyProtection="0"/>
  </cellStyleXfs>
  <cellXfs count="556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0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1" xfId="0" applyFont="1" applyBorder="1"/>
    <xf numFmtId="3" fontId="23" fillId="0" borderId="11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0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2" xfId="0" applyNumberFormat="1" applyFont="1" applyBorder="1"/>
    <xf numFmtId="3" fontId="19" fillId="0" borderId="13" xfId="0" applyNumberFormat="1" applyFont="1" applyBorder="1"/>
    <xf numFmtId="0" fontId="19" fillId="0" borderId="14" xfId="0" applyFont="1" applyBorder="1"/>
    <xf numFmtId="3" fontId="19" fillId="0" borderId="14" xfId="0" applyNumberFormat="1" applyFont="1" applyBorder="1"/>
    <xf numFmtId="10" fontId="19" fillId="0" borderId="14" xfId="0" applyNumberFormat="1" applyFont="1" applyBorder="1"/>
    <xf numFmtId="0" fontId="20" fillId="0" borderId="14" xfId="0" applyFont="1" applyBorder="1"/>
    <xf numFmtId="3" fontId="20" fillId="0" borderId="14" xfId="0" applyNumberFormat="1" applyFont="1" applyBorder="1"/>
    <xf numFmtId="10" fontId="20" fillId="0" borderId="14" xfId="0" applyNumberFormat="1" applyFont="1" applyBorder="1"/>
    <xf numFmtId="10" fontId="19" fillId="0" borderId="0" xfId="0" applyNumberFormat="1" applyFont="1"/>
    <xf numFmtId="0" fontId="19" fillId="0" borderId="12" xfId="0" applyFont="1" applyBorder="1"/>
    <xf numFmtId="10" fontId="19" fillId="0" borderId="12" xfId="0" applyNumberFormat="1" applyFont="1" applyBorder="1"/>
    <xf numFmtId="3" fontId="24" fillId="0" borderId="0" xfId="0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7" fontId="31" fillId="0" borderId="0" xfId="0" applyNumberFormat="1" applyFont="1" applyFill="1" applyBorder="1" applyAlignment="1"/>
    <xf numFmtId="0" fontId="31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2" fillId="0" borderId="0" xfId="0" applyNumberFormat="1" applyFont="1" applyFill="1" applyBorder="1"/>
    <xf numFmtId="167" fontId="32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0" fontId="34" fillId="0" borderId="0" xfId="0" applyFont="1" applyFill="1" applyBorder="1"/>
    <xf numFmtId="1" fontId="35" fillId="0" borderId="0" xfId="0" applyNumberFormat="1" applyFont="1" applyFill="1" applyBorder="1" applyAlignment="1"/>
    <xf numFmtId="0" fontId="36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6" fillId="0" borderId="0" xfId="0" applyFont="1" applyFill="1"/>
    <xf numFmtId="0" fontId="37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0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5" fillId="0" borderId="0" xfId="0" applyFont="1" applyAlignment="1">
      <alignment horizontal="center"/>
    </xf>
    <xf numFmtId="167" fontId="14" fillId="0" borderId="0" xfId="0" applyNumberFormat="1" applyFont="1" applyFill="1" applyBorder="1"/>
    <xf numFmtId="10" fontId="14" fillId="0" borderId="0" xfId="0" applyNumberFormat="1" applyFont="1" applyFill="1" applyBorder="1"/>
    <xf numFmtId="37" fontId="15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7" fontId="14" fillId="0" borderId="0" xfId="0" applyNumberFormat="1" applyFont="1"/>
    <xf numFmtId="167" fontId="14" fillId="0" borderId="0" xfId="0" applyNumberFormat="1" applyFont="1" applyAlignment="1"/>
    <xf numFmtId="0" fontId="38" fillId="0" borderId="0" xfId="0" applyFont="1" applyBorder="1"/>
    <xf numFmtId="167" fontId="14" fillId="0" borderId="0" xfId="0" applyNumberFormat="1" applyFont="1" applyBorder="1"/>
    <xf numFmtId="0" fontId="1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6" fillId="0" borderId="0" xfId="0" applyFont="1" applyFill="1"/>
    <xf numFmtId="0" fontId="42" fillId="0" borderId="0" xfId="0" applyFont="1" applyFill="1"/>
    <xf numFmtId="0" fontId="24" fillId="0" borderId="15" xfId="0" applyFont="1" applyBorder="1"/>
    <xf numFmtId="0" fontId="23" fillId="0" borderId="15" xfId="0" applyFont="1" applyBorder="1"/>
    <xf numFmtId="3" fontId="23" fillId="0" borderId="15" xfId="0" applyNumberFormat="1" applyFont="1" applyBorder="1"/>
    <xf numFmtId="2" fontId="23" fillId="0" borderId="15" xfId="0" applyNumberFormat="1" applyFont="1" applyBorder="1"/>
    <xf numFmtId="0" fontId="19" fillId="0" borderId="15" xfId="0" applyFont="1" applyBorder="1"/>
    <xf numFmtId="3" fontId="24" fillId="0" borderId="15" xfId="0" applyNumberFormat="1" applyFont="1" applyBorder="1"/>
    <xf numFmtId="2" fontId="24" fillId="0" borderId="15" xfId="0" applyNumberFormat="1" applyFont="1" applyBorder="1"/>
    <xf numFmtId="10" fontId="23" fillId="0" borderId="16" xfId="2" applyNumberFormat="1" applyFont="1" applyFill="1" applyBorder="1" applyAlignment="1" applyProtection="1">
      <alignment horizontal="center"/>
    </xf>
    <xf numFmtId="0" fontId="19" fillId="0" borderId="16" xfId="0" applyFont="1" applyBorder="1"/>
    <xf numFmtId="10" fontId="24" fillId="0" borderId="16" xfId="0" applyNumberFormat="1" applyFont="1" applyFill="1" applyBorder="1"/>
    <xf numFmtId="3" fontId="23" fillId="0" borderId="16" xfId="0" applyNumberFormat="1" applyFont="1" applyFill="1" applyBorder="1"/>
    <xf numFmtId="10" fontId="24" fillId="0" borderId="16" xfId="0" applyNumberFormat="1" applyFont="1" applyFill="1" applyBorder="1" applyAlignment="1"/>
    <xf numFmtId="10" fontId="23" fillId="0" borderId="16" xfId="0" applyNumberFormat="1" applyFont="1" applyBorder="1" applyAlignment="1">
      <alignment horizontal="center"/>
    </xf>
    <xf numFmtId="10" fontId="23" fillId="0" borderId="16" xfId="0" applyNumberFormat="1" applyFont="1" applyFill="1" applyBorder="1" applyAlignment="1">
      <alignment horizontal="center"/>
    </xf>
    <xf numFmtId="0" fontId="24" fillId="0" borderId="16" xfId="0" applyFont="1" applyBorder="1"/>
    <xf numFmtId="0" fontId="20" fillId="0" borderId="16" xfId="0" applyFont="1" applyFill="1" applyBorder="1"/>
    <xf numFmtId="37" fontId="19" fillId="0" borderId="16" xfId="0" applyNumberFormat="1" applyFont="1" applyFill="1" applyBorder="1"/>
    <xf numFmtId="3" fontId="19" fillId="0" borderId="16" xfId="0" applyNumberFormat="1" applyFont="1" applyFill="1" applyBorder="1"/>
    <xf numFmtId="0" fontId="23" fillId="0" borderId="16" xfId="0" applyFont="1" applyBorder="1"/>
    <xf numFmtId="2" fontId="23" fillId="0" borderId="16" xfId="0" applyNumberFormat="1" applyFont="1" applyBorder="1"/>
    <xf numFmtId="2" fontId="24" fillId="0" borderId="16" xfId="0" applyNumberFormat="1" applyFont="1" applyBorder="1"/>
    <xf numFmtId="3" fontId="23" fillId="0" borderId="16" xfId="0" applyNumberFormat="1" applyFont="1" applyBorder="1"/>
    <xf numFmtId="3" fontId="24" fillId="0" borderId="16" xfId="0" applyNumberFormat="1" applyFont="1" applyBorder="1"/>
    <xf numFmtId="3" fontId="19" fillId="0" borderId="16" xfId="0" applyNumberFormat="1" applyFont="1" applyFill="1" applyBorder="1" applyAlignment="1"/>
    <xf numFmtId="10" fontId="19" fillId="0" borderId="16" xfId="0" applyNumberFormat="1" applyFont="1" applyFill="1" applyBorder="1" applyAlignment="1"/>
    <xf numFmtId="0" fontId="19" fillId="0" borderId="16" xfId="0" applyFont="1" applyFill="1" applyBorder="1" applyAlignment="1"/>
    <xf numFmtId="3" fontId="19" fillId="0" borderId="0" xfId="0" applyNumberFormat="1" applyFont="1" applyFill="1" applyBorder="1"/>
    <xf numFmtId="0" fontId="4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15" xfId="0" applyFont="1" applyFill="1" applyBorder="1" applyAlignment="1">
      <alignment horizontal="left"/>
    </xf>
    <xf numFmtId="3" fontId="23" fillId="0" borderId="15" xfId="0" applyNumberFormat="1" applyFont="1" applyFill="1" applyBorder="1"/>
    <xf numFmtId="10" fontId="24" fillId="0" borderId="15" xfId="0" applyNumberFormat="1" applyFont="1" applyFill="1" applyBorder="1" applyAlignment="1"/>
    <xf numFmtId="3" fontId="23" fillId="0" borderId="11" xfId="0" applyNumberFormat="1" applyFont="1" applyFill="1" applyBorder="1"/>
    <xf numFmtId="10" fontId="24" fillId="0" borderId="17" xfId="0" applyNumberFormat="1" applyFont="1" applyFill="1" applyBorder="1" applyAlignment="1"/>
    <xf numFmtId="0" fontId="43" fillId="0" borderId="0" xfId="0" applyFont="1" applyAlignment="1"/>
    <xf numFmtId="0" fontId="25" fillId="0" borderId="0" xfId="0" applyFont="1" applyAlignment="1"/>
    <xf numFmtId="17" fontId="25" fillId="0" borderId="0" xfId="0" applyNumberFormat="1" applyFont="1" applyBorder="1" applyAlignment="1">
      <alignment horizontal="center"/>
    </xf>
    <xf numFmtId="0" fontId="24" fillId="2" borderId="19" xfId="0" applyFont="1" applyFill="1" applyBorder="1"/>
    <xf numFmtId="0" fontId="23" fillId="2" borderId="20" xfId="0" applyFont="1" applyFill="1" applyBorder="1"/>
    <xf numFmtId="0" fontId="23" fillId="2" borderId="21" xfId="0" applyFont="1" applyFill="1" applyBorder="1"/>
    <xf numFmtId="0" fontId="23" fillId="2" borderId="22" xfId="0" applyFont="1" applyFill="1" applyBorder="1"/>
    <xf numFmtId="3" fontId="24" fillId="2" borderId="23" xfId="0" applyNumberFormat="1" applyFont="1" applyFill="1" applyBorder="1"/>
    <xf numFmtId="3" fontId="23" fillId="2" borderId="23" xfId="0" applyNumberFormat="1" applyFont="1" applyFill="1" applyBorder="1"/>
    <xf numFmtId="10" fontId="23" fillId="2" borderId="24" xfId="0" applyNumberFormat="1" applyFont="1" applyFill="1" applyBorder="1"/>
    <xf numFmtId="0" fontId="23" fillId="2" borderId="19" xfId="0" applyFont="1" applyFill="1" applyBorder="1"/>
    <xf numFmtId="3" fontId="23" fillId="2" borderId="20" xfId="0" applyNumberFormat="1" applyFont="1" applyFill="1" applyBorder="1"/>
    <xf numFmtId="10" fontId="23" fillId="2" borderId="21" xfId="0" applyNumberFormat="1" applyFont="1" applyFill="1" applyBorder="1"/>
    <xf numFmtId="0" fontId="23" fillId="2" borderId="25" xfId="0" applyFont="1" applyFill="1" applyBorder="1"/>
    <xf numFmtId="10" fontId="23" fillId="2" borderId="26" xfId="0" applyNumberFormat="1" applyFont="1" applyFill="1" applyBorder="1"/>
    <xf numFmtId="10" fontId="23" fillId="2" borderId="23" xfId="0" applyNumberFormat="1" applyFont="1" applyFill="1" applyBorder="1"/>
    <xf numFmtId="10" fontId="24" fillId="2" borderId="23" xfId="0" applyNumberFormat="1" applyFont="1" applyFill="1" applyBorder="1"/>
    <xf numFmtId="0" fontId="23" fillId="2" borderId="11" xfId="0" applyFont="1" applyFill="1" applyBorder="1"/>
    <xf numFmtId="10" fontId="24" fillId="2" borderId="27" xfId="0" applyNumberFormat="1" applyFont="1" applyFill="1" applyBorder="1"/>
    <xf numFmtId="10" fontId="23" fillId="2" borderId="17" xfId="0" applyNumberFormat="1" applyFont="1" applyFill="1" applyBorder="1"/>
    <xf numFmtId="169" fontId="23" fillId="2" borderId="26" xfId="0" applyNumberFormat="1" applyFont="1" applyFill="1" applyBorder="1"/>
    <xf numFmtId="166" fontId="23" fillId="2" borderId="23" xfId="0" applyNumberFormat="1" applyFont="1" applyFill="1" applyBorder="1"/>
    <xf numFmtId="169" fontId="23" fillId="2" borderId="24" xfId="0" applyNumberFormat="1" applyFont="1" applyFill="1" applyBorder="1"/>
    <xf numFmtId="0" fontId="24" fillId="2" borderId="11" xfId="0" applyFont="1" applyFill="1" applyBorder="1"/>
    <xf numFmtId="170" fontId="23" fillId="2" borderId="27" xfId="0" applyNumberFormat="1" applyFont="1" applyFill="1" applyBorder="1"/>
    <xf numFmtId="0" fontId="24" fillId="2" borderId="20" xfId="0" applyFont="1" applyFill="1" applyBorder="1" applyAlignment="1">
      <alignment horizontal="center" vertical="center"/>
    </xf>
    <xf numFmtId="0" fontId="20" fillId="2" borderId="19" xfId="0" applyFont="1" applyFill="1" applyBorder="1"/>
    <xf numFmtId="0" fontId="24" fillId="2" borderId="21" xfId="0" applyFont="1" applyFill="1" applyBorder="1" applyAlignment="1">
      <alignment horizontal="center"/>
    </xf>
    <xf numFmtId="0" fontId="27" fillId="2" borderId="19" xfId="0" applyFont="1" applyFill="1" applyBorder="1"/>
    <xf numFmtId="0" fontId="24" fillId="2" borderId="20" xfId="0" applyFont="1" applyFill="1" applyBorder="1"/>
    <xf numFmtId="0" fontId="23" fillId="2" borderId="20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167" fontId="23" fillId="2" borderId="26" xfId="0" applyNumberFormat="1" applyFont="1" applyFill="1" applyBorder="1"/>
    <xf numFmtId="0" fontId="23" fillId="0" borderId="25" xfId="0" applyFont="1" applyBorder="1"/>
    <xf numFmtId="3" fontId="23" fillId="2" borderId="22" xfId="0" applyNumberFormat="1" applyFont="1" applyFill="1" applyBorder="1"/>
    <xf numFmtId="0" fontId="20" fillId="2" borderId="21" xfId="0" applyFont="1" applyFill="1" applyBorder="1" applyAlignment="1">
      <alignment horizontal="center"/>
    </xf>
    <xf numFmtId="0" fontId="24" fillId="2" borderId="25" xfId="0" applyFont="1" applyFill="1" applyBorder="1"/>
    <xf numFmtId="0" fontId="23" fillId="2" borderId="26" xfId="0" applyFont="1" applyFill="1" applyBorder="1"/>
    <xf numFmtId="10" fontId="23" fillId="2" borderId="26" xfId="0" applyNumberFormat="1" applyFont="1" applyFill="1" applyBorder="1" applyAlignment="1">
      <alignment horizontal="center"/>
    </xf>
    <xf numFmtId="0" fontId="24" fillId="2" borderId="22" xfId="0" applyFont="1" applyFill="1" applyBorder="1"/>
    <xf numFmtId="0" fontId="24" fillId="2" borderId="23" xfId="0" applyFont="1" applyFill="1" applyBorder="1"/>
    <xf numFmtId="0" fontId="23" fillId="2" borderId="24" xfId="0" applyFont="1" applyFill="1" applyBorder="1"/>
    <xf numFmtId="0" fontId="44" fillId="0" borderId="15" xfId="0" applyFont="1" applyFill="1" applyBorder="1" applyAlignment="1">
      <alignment horizontal="right" wrapText="1"/>
    </xf>
    <xf numFmtId="0" fontId="45" fillId="0" borderId="15" xfId="0" applyFont="1" applyFill="1" applyBorder="1" applyAlignment="1">
      <alignment horizontal="left" wrapText="1"/>
    </xf>
    <xf numFmtId="1" fontId="45" fillId="0" borderId="15" xfId="0" applyNumberFormat="1" applyFont="1" applyFill="1" applyBorder="1" applyAlignment="1">
      <alignment wrapText="1"/>
    </xf>
    <xf numFmtId="1" fontId="45" fillId="0" borderId="15" xfId="0" applyNumberFormat="1" applyFont="1" applyFill="1" applyBorder="1" applyAlignment="1"/>
    <xf numFmtId="0" fontId="45" fillId="0" borderId="15" xfId="0" applyFont="1" applyFill="1" applyBorder="1"/>
    <xf numFmtId="0" fontId="46" fillId="0" borderId="15" xfId="0" applyFont="1" applyFill="1" applyBorder="1" applyAlignment="1">
      <alignment horizontal="left"/>
    </xf>
    <xf numFmtId="167" fontId="45" fillId="0" borderId="15" xfId="0" applyNumberFormat="1" applyFont="1" applyFill="1" applyBorder="1" applyAlignment="1"/>
    <xf numFmtId="0" fontId="46" fillId="0" borderId="0" xfId="0" applyFont="1" applyFill="1" applyBorder="1"/>
    <xf numFmtId="37" fontId="46" fillId="0" borderId="0" xfId="0" applyNumberFormat="1" applyFont="1" applyFill="1" applyBorder="1"/>
    <xf numFmtId="167" fontId="46" fillId="0" borderId="0" xfId="0" applyNumberFormat="1" applyFont="1" applyFill="1" applyBorder="1"/>
    <xf numFmtId="37" fontId="45" fillId="0" borderId="15" xfId="0" applyNumberFormat="1" applyFont="1" applyFill="1" applyBorder="1" applyAlignment="1">
      <alignment horizontal="right"/>
    </xf>
    <xf numFmtId="3" fontId="45" fillId="0" borderId="15" xfId="0" applyNumberFormat="1" applyFont="1" applyFill="1" applyBorder="1" applyAlignment="1">
      <alignment horizontal="right"/>
    </xf>
    <xf numFmtId="0" fontId="45" fillId="0" borderId="15" xfId="0" applyFont="1" applyFill="1" applyBorder="1" applyAlignment="1">
      <alignment horizontal="right"/>
    </xf>
    <xf numFmtId="0" fontId="41" fillId="0" borderId="15" xfId="0" applyFont="1" applyFill="1" applyBorder="1" applyAlignment="1">
      <alignment horizontal="left"/>
    </xf>
    <xf numFmtId="1" fontId="41" fillId="0" borderId="15" xfId="0" applyNumberFormat="1" applyFont="1" applyFill="1" applyBorder="1" applyAlignment="1"/>
    <xf numFmtId="167" fontId="41" fillId="0" borderId="15" xfId="0" applyNumberFormat="1" applyFont="1" applyFill="1" applyBorder="1" applyAlignment="1"/>
    <xf numFmtId="10" fontId="24" fillId="2" borderId="16" xfId="0" applyNumberFormat="1" applyFont="1" applyFill="1" applyBorder="1"/>
    <xf numFmtId="10" fontId="23" fillId="0" borderId="15" xfId="0" applyNumberFormat="1" applyFont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47" fillId="3" borderId="28" xfId="0" applyFont="1" applyFill="1" applyBorder="1" applyAlignment="1">
      <alignment horizontal="center"/>
    </xf>
    <xf numFmtId="164" fontId="23" fillId="0" borderId="15" xfId="0" applyNumberFormat="1" applyFont="1" applyFill="1" applyBorder="1" applyAlignment="1"/>
    <xf numFmtId="3" fontId="23" fillId="0" borderId="15" xfId="0" applyNumberFormat="1" applyFont="1" applyFill="1" applyBorder="1" applyAlignment="1"/>
    <xf numFmtId="10" fontId="23" fillId="0" borderId="15" xfId="0" applyNumberFormat="1" applyFont="1" applyFill="1" applyBorder="1" applyAlignment="1"/>
    <xf numFmtId="165" fontId="23" fillId="0" borderId="15" xfId="0" applyNumberFormat="1" applyFont="1" applyFill="1" applyBorder="1" applyAlignment="1"/>
    <xf numFmtId="0" fontId="23" fillId="0" borderId="16" xfId="0" applyFont="1" applyFill="1" applyBorder="1" applyAlignment="1"/>
    <xf numFmtId="3" fontId="23" fillId="0" borderId="16" xfId="0" applyNumberFormat="1" applyFont="1" applyFill="1" applyBorder="1" applyAlignment="1"/>
    <xf numFmtId="10" fontId="23" fillId="0" borderId="16" xfId="0" applyNumberFormat="1" applyFont="1" applyFill="1" applyBorder="1" applyAlignment="1"/>
    <xf numFmtId="3" fontId="41" fillId="0" borderId="2" xfId="0" applyNumberFormat="1" applyFont="1" applyFill="1" applyBorder="1" applyAlignment="1"/>
    <xf numFmtId="3" fontId="41" fillId="0" borderId="1" xfId="0" applyNumberFormat="1" applyFont="1" applyFill="1" applyBorder="1" applyAlignment="1"/>
    <xf numFmtId="3" fontId="41" fillId="0" borderId="4" xfId="0" applyNumberFormat="1" applyFont="1" applyFill="1" applyBorder="1" applyAlignment="1"/>
    <xf numFmtId="3" fontId="23" fillId="2" borderId="16" xfId="0" applyNumberFormat="1" applyFont="1" applyFill="1" applyBorder="1"/>
    <xf numFmtId="37" fontId="23" fillId="0" borderId="16" xfId="0" applyNumberFormat="1" applyFont="1" applyFill="1" applyBorder="1"/>
    <xf numFmtId="10" fontId="23" fillId="0" borderId="16" xfId="0" applyNumberFormat="1" applyFont="1" applyFill="1" applyBorder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19" fillId="0" borderId="15" xfId="0" applyNumberFormat="1" applyFont="1" applyFill="1" applyBorder="1" applyAlignment="1"/>
    <xf numFmtId="0" fontId="19" fillId="0" borderId="13" xfId="0" applyFont="1" applyBorder="1"/>
    <xf numFmtId="10" fontId="19" fillId="0" borderId="13" xfId="0" applyNumberFormat="1" applyFont="1" applyBorder="1"/>
    <xf numFmtId="10" fontId="20" fillId="0" borderId="12" xfId="0" applyNumberFormat="1" applyFont="1" applyBorder="1"/>
    <xf numFmtId="172" fontId="4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right"/>
    </xf>
    <xf numFmtId="0" fontId="24" fillId="2" borderId="20" xfId="0" applyFont="1" applyFill="1" applyBorder="1" applyAlignment="1">
      <alignment horizontal="right" vertical="center"/>
    </xf>
    <xf numFmtId="0" fontId="24" fillId="4" borderId="23" xfId="0" applyFont="1" applyFill="1" applyBorder="1" applyAlignment="1">
      <alignment horizontal="right" vertical="center"/>
    </xf>
    <xf numFmtId="0" fontId="24" fillId="4" borderId="23" xfId="0" applyFont="1" applyFill="1" applyBorder="1" applyAlignment="1">
      <alignment horizontal="right"/>
    </xf>
    <xf numFmtId="0" fontId="23" fillId="2" borderId="20" xfId="0" applyFont="1" applyFill="1" applyBorder="1" applyAlignment="1">
      <alignment horizontal="right"/>
    </xf>
    <xf numFmtId="0" fontId="24" fillId="4" borderId="16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left"/>
    </xf>
    <xf numFmtId="0" fontId="24" fillId="4" borderId="16" xfId="0" applyFont="1" applyFill="1" applyBorder="1" applyAlignment="1">
      <alignment horizontal="left"/>
    </xf>
    <xf numFmtId="10" fontId="24" fillId="4" borderId="16" xfId="0" applyNumberFormat="1" applyFont="1" applyFill="1" applyBorder="1" applyAlignment="1">
      <alignment horizontal="center"/>
    </xf>
    <xf numFmtId="10" fontId="24" fillId="4" borderId="16" xfId="0" applyNumberFormat="1" applyFont="1" applyFill="1" applyBorder="1"/>
    <xf numFmtId="3" fontId="24" fillId="4" borderId="16" xfId="0" applyNumberFormat="1" applyFont="1" applyFill="1" applyBorder="1"/>
    <xf numFmtId="0" fontId="24" fillId="4" borderId="28" xfId="0" applyFont="1" applyFill="1" applyBorder="1" applyAlignment="1">
      <alignment horizontal="center"/>
    </xf>
    <xf numFmtId="0" fontId="27" fillId="4" borderId="16" xfId="0" applyFont="1" applyFill="1" applyBorder="1"/>
    <xf numFmtId="0" fontId="27" fillId="4" borderId="16" xfId="0" applyFont="1" applyFill="1" applyBorder="1" applyAlignment="1">
      <alignment horizontal="center"/>
    </xf>
    <xf numFmtId="0" fontId="50" fillId="0" borderId="30" xfId="0" applyFont="1" applyFill="1" applyBorder="1"/>
    <xf numFmtId="0" fontId="51" fillId="0" borderId="14" xfId="0" applyFont="1" applyFill="1" applyBorder="1"/>
    <xf numFmtId="0" fontId="52" fillId="0" borderId="14" xfId="0" applyFont="1" applyFill="1" applyBorder="1"/>
    <xf numFmtId="0" fontId="53" fillId="0" borderId="14" xfId="0" applyFont="1" applyBorder="1"/>
    <xf numFmtId="0" fontId="54" fillId="0" borderId="14" xfId="0" applyFont="1" applyBorder="1"/>
    <xf numFmtId="0" fontId="55" fillId="0" borderId="14" xfId="0" applyFont="1" applyBorder="1"/>
    <xf numFmtId="165" fontId="24" fillId="4" borderId="15" xfId="0" applyNumberFormat="1" applyFont="1" applyFill="1" applyBorder="1" applyAlignment="1"/>
    <xf numFmtId="3" fontId="24" fillId="4" borderId="15" xfId="0" applyNumberFormat="1" applyFont="1" applyFill="1" applyBorder="1" applyAlignment="1"/>
    <xf numFmtId="10" fontId="24" fillId="4" borderId="15" xfId="0" applyNumberFormat="1" applyFont="1" applyFill="1" applyBorder="1" applyAlignment="1"/>
    <xf numFmtId="164" fontId="23" fillId="0" borderId="15" xfId="0" applyNumberFormat="1" applyFont="1" applyFill="1" applyBorder="1" applyAlignment="1">
      <alignment horizontal="left"/>
    </xf>
    <xf numFmtId="165" fontId="23" fillId="0" borderId="15" xfId="0" applyNumberFormat="1" applyFont="1" applyFill="1" applyBorder="1" applyAlignment="1">
      <alignment horizontal="left"/>
    </xf>
    <xf numFmtId="165" fontId="24" fillId="4" borderId="15" xfId="0" applyNumberFormat="1" applyFont="1" applyFill="1" applyBorder="1" applyAlignment="1">
      <alignment horizontal="left"/>
    </xf>
    <xf numFmtId="0" fontId="24" fillId="4" borderId="31" xfId="0" applyFont="1" applyFill="1" applyBorder="1" applyAlignment="1">
      <alignment horizontal="center"/>
    </xf>
    <xf numFmtId="0" fontId="24" fillId="4" borderId="32" xfId="0" applyFont="1" applyFill="1" applyBorder="1" applyAlignment="1">
      <alignment horizontal="center"/>
    </xf>
    <xf numFmtId="0" fontId="23" fillId="0" borderId="5" xfId="0" applyFont="1" applyFill="1" applyBorder="1"/>
    <xf numFmtId="38" fontId="23" fillId="0" borderId="6" xfId="0" applyNumberFormat="1" applyFont="1" applyFill="1" applyBorder="1"/>
    <xf numFmtId="171" fontId="23" fillId="0" borderId="6" xfId="0" applyNumberFormat="1" applyFont="1" applyFill="1" applyBorder="1"/>
    <xf numFmtId="166" fontId="23" fillId="0" borderId="7" xfId="0" applyNumberFormat="1" applyFont="1" applyFill="1" applyBorder="1"/>
    <xf numFmtId="0" fontId="23" fillId="0" borderId="8" xfId="0" applyFont="1" applyFill="1" applyBorder="1"/>
    <xf numFmtId="38" fontId="23" fillId="0" borderId="3" xfId="0" applyNumberFormat="1" applyFont="1" applyFill="1" applyBorder="1"/>
    <xf numFmtId="0" fontId="23" fillId="0" borderId="9" xfId="0" applyFont="1" applyFill="1" applyBorder="1"/>
    <xf numFmtId="38" fontId="23" fillId="0" borderId="10" xfId="0" applyNumberFormat="1" applyFont="1" applyFill="1" applyBorder="1"/>
    <xf numFmtId="0" fontId="23" fillId="0" borderId="10" xfId="0" applyFont="1" applyFill="1" applyBorder="1"/>
    <xf numFmtId="0" fontId="23" fillId="0" borderId="16" xfId="0" applyFont="1" applyFill="1" applyBorder="1"/>
    <xf numFmtId="0" fontId="22" fillId="4" borderId="16" xfId="0" applyFont="1" applyFill="1" applyBorder="1" applyAlignment="1">
      <alignment horizontal="left"/>
    </xf>
    <xf numFmtId="3" fontId="20" fillId="4" borderId="16" xfId="0" applyNumberFormat="1" applyFont="1" applyFill="1" applyBorder="1" applyAlignment="1"/>
    <xf numFmtId="10" fontId="20" fillId="4" borderId="16" xfId="0" applyNumberFormat="1" applyFont="1" applyFill="1" applyBorder="1" applyAlignment="1"/>
    <xf numFmtId="0" fontId="20" fillId="4" borderId="16" xfId="0" applyFont="1" applyFill="1" applyBorder="1" applyAlignment="1">
      <alignment horizontal="center"/>
    </xf>
    <xf numFmtId="0" fontId="56" fillId="4" borderId="16" xfId="0" applyFont="1" applyFill="1" applyBorder="1" applyAlignment="1">
      <alignment horizontal="left"/>
    </xf>
    <xf numFmtId="3" fontId="24" fillId="4" borderId="16" xfId="0" applyNumberFormat="1" applyFont="1" applyFill="1" applyBorder="1" applyAlignment="1"/>
    <xf numFmtId="10" fontId="24" fillId="4" borderId="16" xfId="0" applyNumberFormat="1" applyFont="1" applyFill="1" applyBorder="1" applyAlignment="1"/>
    <xf numFmtId="1" fontId="19" fillId="0" borderId="15" xfId="0" applyNumberFormat="1" applyFont="1" applyFill="1" applyBorder="1" applyAlignment="1"/>
    <xf numFmtId="0" fontId="57" fillId="4" borderId="15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/>
    <xf numFmtId="167" fontId="19" fillId="0" borderId="15" xfId="4" applyNumberFormat="1" applyFont="1" applyFill="1" applyBorder="1"/>
    <xf numFmtId="167" fontId="19" fillId="0" borderId="15" xfId="0" applyNumberFormat="1" applyFont="1" applyFill="1" applyBorder="1" applyAlignment="1"/>
    <xf numFmtId="0" fontId="22" fillId="0" borderId="15" xfId="0" applyFont="1" applyFill="1" applyBorder="1" applyAlignment="1"/>
    <xf numFmtId="3" fontId="20" fillId="0" borderId="15" xfId="0" applyNumberFormat="1" applyFont="1" applyFill="1" applyBorder="1" applyAlignment="1"/>
    <xf numFmtId="167" fontId="22" fillId="0" borderId="15" xfId="0" applyNumberFormat="1" applyFont="1" applyFill="1" applyBorder="1" applyAlignment="1"/>
    <xf numFmtId="0" fontId="19" fillId="0" borderId="15" xfId="0" applyFont="1" applyFill="1" applyBorder="1"/>
    <xf numFmtId="0" fontId="22" fillId="4" borderId="15" xfId="0" applyFont="1" applyFill="1" applyBorder="1" applyAlignment="1">
      <alignment horizontal="center" vertical="center"/>
    </xf>
    <xf numFmtId="3" fontId="20" fillId="4" borderId="15" xfId="0" applyNumberFormat="1" applyFont="1" applyFill="1" applyBorder="1" applyAlignment="1">
      <alignment horizontal="center" vertical="center"/>
    </xf>
    <xf numFmtId="10" fontId="20" fillId="4" borderId="15" xfId="0" applyNumberFormat="1" applyFont="1" applyFill="1" applyBorder="1" applyAlignment="1">
      <alignment horizontal="center" vertical="center"/>
    </xf>
    <xf numFmtId="0" fontId="19" fillId="4" borderId="33" xfId="0" applyFont="1" applyFill="1" applyBorder="1"/>
    <xf numFmtId="0" fontId="19" fillId="4" borderId="34" xfId="0" applyFont="1" applyFill="1" applyBorder="1"/>
    <xf numFmtId="0" fontId="19" fillId="4" borderId="34" xfId="0" applyFont="1" applyFill="1" applyBorder="1" applyAlignment="1">
      <alignment horizontal="center"/>
    </xf>
    <xf numFmtId="0" fontId="20" fillId="4" borderId="35" xfId="0" applyFont="1" applyFill="1" applyBorder="1"/>
    <xf numFmtId="3" fontId="20" fillId="4" borderId="36" xfId="0" applyNumberFormat="1" applyFont="1" applyFill="1" applyBorder="1"/>
    <xf numFmtId="10" fontId="20" fillId="4" borderId="36" xfId="0" applyNumberFormat="1" applyFont="1" applyFill="1" applyBorder="1"/>
    <xf numFmtId="10" fontId="20" fillId="4" borderId="37" xfId="0" applyNumberFormat="1" applyFont="1" applyFill="1" applyBorder="1"/>
    <xf numFmtId="0" fontId="58" fillId="4" borderId="14" xfId="0" applyFont="1" applyFill="1" applyBorder="1"/>
    <xf numFmtId="3" fontId="58" fillId="4" borderId="14" xfId="0" applyNumberFormat="1" applyFont="1" applyFill="1" applyBorder="1"/>
    <xf numFmtId="10" fontId="21" fillId="4" borderId="14" xfId="0" applyNumberFormat="1" applyFont="1" applyFill="1" applyBorder="1"/>
    <xf numFmtId="3" fontId="21" fillId="4" borderId="14" xfId="0" applyNumberFormat="1" applyFont="1" applyFill="1" applyBorder="1"/>
    <xf numFmtId="0" fontId="46" fillId="5" borderId="16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right" wrapText="1"/>
    </xf>
    <xf numFmtId="0" fontId="45" fillId="0" borderId="18" xfId="0" applyFont="1" applyFill="1" applyBorder="1" applyAlignment="1">
      <alignment horizontal="left" wrapText="1"/>
    </xf>
    <xf numFmtId="1" fontId="45" fillId="0" borderId="18" xfId="0" applyNumberFormat="1" applyFont="1" applyFill="1" applyBorder="1" applyAlignment="1">
      <alignment wrapText="1"/>
    </xf>
    <xf numFmtId="1" fontId="45" fillId="0" borderId="18" xfId="0" applyNumberFormat="1" applyFont="1" applyFill="1" applyBorder="1" applyAlignment="1"/>
    <xf numFmtId="0" fontId="45" fillId="0" borderId="18" xfId="0" applyFont="1" applyFill="1" applyBorder="1"/>
    <xf numFmtId="0" fontId="45" fillId="0" borderId="28" xfId="0" applyFont="1" applyFill="1" applyBorder="1" applyAlignment="1">
      <alignment horizontal="left" wrapText="1"/>
    </xf>
    <xf numFmtId="1" fontId="45" fillId="0" borderId="28" xfId="0" applyNumberFormat="1" applyFont="1" applyFill="1" applyBorder="1" applyAlignment="1">
      <alignment wrapText="1"/>
    </xf>
    <xf numFmtId="1" fontId="45" fillId="0" borderId="28" xfId="0" applyNumberFormat="1" applyFont="1" applyFill="1" applyBorder="1" applyAlignment="1"/>
    <xf numFmtId="0" fontId="45" fillId="0" borderId="28" xfId="0" applyFont="1" applyFill="1" applyBorder="1"/>
    <xf numFmtId="0" fontId="34" fillId="5" borderId="35" xfId="0" applyFont="1" applyFill="1" applyBorder="1"/>
    <xf numFmtId="0" fontId="59" fillId="5" borderId="36" xfId="0" applyFont="1" applyFill="1" applyBorder="1" applyAlignment="1">
      <alignment horizontal="center" vertical="top" wrapText="1"/>
    </xf>
    <xf numFmtId="3" fontId="59" fillId="5" borderId="36" xfId="0" applyNumberFormat="1" applyFont="1" applyFill="1" applyBorder="1" applyAlignment="1">
      <alignment horizontal="center" vertical="center"/>
    </xf>
    <xf numFmtId="0" fontId="34" fillId="5" borderId="36" xfId="0" applyFont="1" applyFill="1" applyBorder="1"/>
    <xf numFmtId="0" fontId="34" fillId="5" borderId="37" xfId="0" applyFont="1" applyFill="1" applyBorder="1"/>
    <xf numFmtId="0" fontId="46" fillId="0" borderId="18" xfId="0" applyFont="1" applyFill="1" applyBorder="1" applyAlignment="1">
      <alignment horizontal="left"/>
    </xf>
    <xf numFmtId="37" fontId="45" fillId="0" borderId="18" xfId="0" applyNumberFormat="1" applyFont="1" applyFill="1" applyBorder="1" applyAlignment="1"/>
    <xf numFmtId="167" fontId="45" fillId="0" borderId="18" xfId="0" applyNumberFormat="1" applyFont="1" applyFill="1" applyBorder="1" applyAlignment="1"/>
    <xf numFmtId="0" fontId="46" fillId="0" borderId="28" xfId="0" applyFont="1" applyFill="1" applyBorder="1" applyAlignment="1">
      <alignment horizontal="left"/>
    </xf>
    <xf numFmtId="37" fontId="45" fillId="2" borderId="28" xfId="3" applyNumberFormat="1" applyFont="1" applyFill="1" applyBorder="1" applyAlignment="1"/>
    <xf numFmtId="167" fontId="45" fillId="0" borderId="28" xfId="0" applyNumberFormat="1" applyFont="1" applyFill="1" applyBorder="1" applyAlignment="1"/>
    <xf numFmtId="0" fontId="46" fillId="5" borderId="16" xfId="0" applyFont="1" applyFill="1" applyBorder="1"/>
    <xf numFmtId="37" fontId="46" fillId="5" borderId="16" xfId="0" applyNumberFormat="1" applyFont="1" applyFill="1" applyBorder="1"/>
    <xf numFmtId="167" fontId="46" fillId="5" borderId="16" xfId="0" applyNumberFormat="1" applyFont="1" applyFill="1" applyBorder="1"/>
    <xf numFmtId="0" fontId="46" fillId="5" borderId="16" xfId="0" applyFont="1" applyFill="1" applyBorder="1" applyAlignment="1">
      <alignment horizontal="center"/>
    </xf>
    <xf numFmtId="37" fontId="45" fillId="0" borderId="18" xfId="0" applyNumberFormat="1" applyFont="1" applyFill="1" applyBorder="1" applyAlignment="1">
      <alignment horizontal="right"/>
    </xf>
    <xf numFmtId="3" fontId="45" fillId="0" borderId="28" xfId="0" applyNumberFormat="1" applyFont="1" applyFill="1" applyBorder="1"/>
    <xf numFmtId="167" fontId="46" fillId="5" borderId="16" xfId="0" applyNumberFormat="1" applyFont="1" applyFill="1" applyBorder="1" applyAlignment="1"/>
    <xf numFmtId="37" fontId="45" fillId="2" borderId="18" xfId="3" applyNumberFormat="1" applyFont="1" applyFill="1" applyBorder="1" applyAlignment="1"/>
    <xf numFmtId="0" fontId="59" fillId="5" borderId="15" xfId="0" applyFont="1" applyFill="1" applyBorder="1" applyAlignment="1">
      <alignment horizontal="center"/>
    </xf>
    <xf numFmtId="0" fontId="59" fillId="5" borderId="15" xfId="0" applyFont="1" applyFill="1" applyBorder="1" applyAlignment="1">
      <alignment horizontal="left"/>
    </xf>
    <xf numFmtId="1" fontId="59" fillId="5" borderId="15" xfId="0" applyNumberFormat="1" applyFont="1" applyFill="1" applyBorder="1" applyAlignment="1"/>
    <xf numFmtId="167" fontId="59" fillId="5" borderId="15" xfId="0" applyNumberFormat="1" applyFont="1" applyFill="1" applyBorder="1" applyAlignment="1"/>
    <xf numFmtId="3" fontId="59" fillId="5" borderId="15" xfId="0" applyNumberFormat="1" applyFont="1" applyFill="1" applyBorder="1" applyAlignment="1"/>
    <xf numFmtId="37" fontId="24" fillId="0" borderId="16" xfId="0" applyNumberFormat="1" applyFont="1" applyFill="1" applyBorder="1"/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0" fillId="0" borderId="37" xfId="0" applyBorder="1" applyAlignment="1"/>
    <xf numFmtId="0" fontId="22" fillId="0" borderId="29" xfId="0" applyFont="1" applyFill="1" applyBorder="1" applyAlignment="1">
      <alignment horizontal="center" vertical="center"/>
    </xf>
    <xf numFmtId="167" fontId="24" fillId="0" borderId="18" xfId="0" applyNumberFormat="1" applyFont="1" applyFill="1" applyBorder="1"/>
    <xf numFmtId="167" fontId="24" fillId="0" borderId="18" xfId="0" applyNumberFormat="1" applyFont="1" applyFill="1" applyBorder="1" applyAlignment="1"/>
    <xf numFmtId="167" fontId="23" fillId="0" borderId="15" xfId="0" applyNumberFormat="1" applyFont="1" applyFill="1" applyBorder="1"/>
    <xf numFmtId="167" fontId="23" fillId="0" borderId="15" xfId="0" applyNumberFormat="1" applyFont="1" applyFill="1" applyBorder="1" applyAlignment="1"/>
    <xf numFmtId="0" fontId="21" fillId="0" borderId="0" xfId="0" applyFont="1" applyAlignment="1">
      <alignment vertical="center"/>
    </xf>
    <xf numFmtId="38" fontId="23" fillId="0" borderId="16" xfId="0" applyNumberFormat="1" applyFont="1" applyFill="1" applyBorder="1"/>
    <xf numFmtId="3" fontId="45" fillId="0" borderId="15" xfId="0" applyNumberFormat="1" applyFont="1" applyFill="1" applyBorder="1" applyAlignment="1">
      <alignment wrapText="1"/>
    </xf>
    <xf numFmtId="0" fontId="20" fillId="0" borderId="15" xfId="0" applyFont="1" applyBorder="1"/>
    <xf numFmtId="0" fontId="60" fillId="0" borderId="15" xfId="0" applyFont="1" applyBorder="1"/>
    <xf numFmtId="0" fontId="60" fillId="0" borderId="16" xfId="0" applyFont="1" applyFill="1" applyBorder="1" applyAlignment="1"/>
    <xf numFmtId="0" fontId="24" fillId="0" borderId="0" xfId="0" applyFont="1" applyAlignment="1">
      <alignment vertical="center"/>
    </xf>
    <xf numFmtId="0" fontId="24" fillId="4" borderId="16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10" fontId="23" fillId="0" borderId="35" xfId="0" applyNumberFormat="1" applyFont="1" applyFill="1" applyBorder="1" applyAlignment="1"/>
    <xf numFmtId="10" fontId="24" fillId="4" borderId="35" xfId="0" applyNumberFormat="1" applyFont="1" applyFill="1" applyBorder="1" applyAlignment="1"/>
    <xf numFmtId="0" fontId="24" fillId="0" borderId="16" xfId="0" applyFont="1" applyFill="1" applyBorder="1" applyAlignment="1"/>
    <xf numFmtId="3" fontId="24" fillId="0" borderId="16" xfId="0" applyNumberFormat="1" applyFont="1" applyFill="1" applyBorder="1" applyAlignment="1"/>
    <xf numFmtId="3" fontId="24" fillId="0" borderId="16" xfId="0" applyNumberFormat="1" applyFont="1" applyFill="1" applyBorder="1"/>
    <xf numFmtId="10" fontId="24" fillId="0" borderId="35" xfId="0" applyNumberFormat="1" applyFont="1" applyFill="1" applyBorder="1" applyAlignment="1"/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0" fillId="0" borderId="16" xfId="0" applyFont="1" applyFill="1" applyBorder="1" applyAlignment="1"/>
    <xf numFmtId="10" fontId="20" fillId="0" borderId="16" xfId="0" applyNumberFormat="1" applyFont="1" applyFill="1" applyBorder="1" applyAlignment="1"/>
    <xf numFmtId="3" fontId="20" fillId="0" borderId="16" xfId="0" applyNumberFormat="1" applyFont="1" applyFill="1" applyBorder="1" applyAlignment="1"/>
    <xf numFmtId="3" fontId="20" fillId="0" borderId="16" xfId="0" applyNumberFormat="1" applyFont="1" applyFill="1" applyBorder="1"/>
    <xf numFmtId="0" fontId="24" fillId="4" borderId="16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 vertical="center"/>
    </xf>
    <xf numFmtId="3" fontId="61" fillId="0" borderId="0" xfId="0" applyNumberFormat="1" applyFont="1" applyFill="1" applyBorder="1" applyAlignment="1"/>
    <xf numFmtId="168" fontId="24" fillId="0" borderId="27" xfId="0" applyNumberFormat="1" applyFont="1" applyFill="1" applyBorder="1"/>
    <xf numFmtId="0" fontId="21" fillId="0" borderId="0" xfId="0" applyFont="1" applyFill="1" applyBorder="1" applyAlignment="1"/>
    <xf numFmtId="0" fontId="64" fillId="0" borderId="15" xfId="0" applyFont="1" applyBorder="1"/>
    <xf numFmtId="3" fontId="24" fillId="0" borderId="16" xfId="0" applyNumberFormat="1" applyFont="1" applyFill="1" applyBorder="1" applyAlignment="1">
      <alignment horizontal="center"/>
    </xf>
    <xf numFmtId="3" fontId="23" fillId="0" borderId="16" xfId="0" applyNumberFormat="1" applyFont="1" applyFill="1" applyBorder="1" applyAlignment="1">
      <alignment horizontal="center"/>
    </xf>
    <xf numFmtId="0" fontId="65" fillId="0" borderId="29" xfId="0" applyFont="1" applyFill="1" applyBorder="1" applyAlignment="1">
      <alignment horizontal="center"/>
    </xf>
    <xf numFmtId="0" fontId="1" fillId="0" borderId="0" xfId="0" applyFont="1" applyFill="1" applyBorder="1"/>
    <xf numFmtId="0" fontId="63" fillId="0" borderId="0" xfId="0" applyFont="1" applyFill="1" applyBorder="1" applyAlignment="1"/>
    <xf numFmtId="0" fontId="21" fillId="0" borderId="0" xfId="0" applyFont="1" applyBorder="1"/>
    <xf numFmtId="0" fontId="66" fillId="0" borderId="0" xfId="0" applyFont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/>
    <xf numFmtId="3" fontId="23" fillId="0" borderId="15" xfId="4" applyNumberFormat="1" applyFont="1" applyFill="1" applyBorder="1" applyAlignment="1" applyProtection="1">
      <alignment horizontal="right"/>
    </xf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3" fontId="23" fillId="0" borderId="0" xfId="0" applyNumberFormat="1" applyFont="1" applyBorder="1"/>
    <xf numFmtId="3" fontId="24" fillId="0" borderId="15" xfId="0" applyNumberFormat="1" applyFont="1" applyFill="1" applyBorder="1"/>
    <xf numFmtId="10" fontId="23" fillId="0" borderId="15" xfId="0" applyNumberFormat="1" applyFont="1" applyFill="1" applyBorder="1"/>
    <xf numFmtId="0" fontId="66" fillId="0" borderId="0" xfId="0" applyFont="1" applyAlignment="1">
      <alignment vertical="center"/>
    </xf>
    <xf numFmtId="0" fontId="24" fillId="0" borderId="0" xfId="0" applyFont="1" applyFill="1" applyBorder="1" applyAlignment="1">
      <alignment vertical="top" wrapText="1"/>
    </xf>
    <xf numFmtId="3" fontId="23" fillId="0" borderId="46" xfId="0" applyNumberFormat="1" applyFont="1" applyBorder="1"/>
    <xf numFmtId="0" fontId="67" fillId="7" borderId="29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10" fontId="24" fillId="0" borderId="18" xfId="0" applyNumberFormat="1" applyFont="1" applyBorder="1" applyAlignment="1"/>
    <xf numFmtId="0" fontId="21" fillId="0" borderId="0" xfId="0" applyFont="1"/>
    <xf numFmtId="10" fontId="21" fillId="0" borderId="0" xfId="0" applyNumberFormat="1" applyFont="1"/>
    <xf numFmtId="10" fontId="21" fillId="0" borderId="0" xfId="0" applyNumberFormat="1" applyFont="1" applyAlignment="1">
      <alignment horizontal="center"/>
    </xf>
    <xf numFmtId="0" fontId="21" fillId="0" borderId="0" xfId="0" applyFont="1" applyFill="1" applyBorder="1"/>
    <xf numFmtId="17" fontId="21" fillId="0" borderId="0" xfId="0" applyNumberFormat="1" applyFont="1" applyAlignment="1">
      <alignment horizontal="center"/>
    </xf>
    <xf numFmtId="0" fontId="41" fillId="0" borderId="0" xfId="0" applyFont="1" applyBorder="1"/>
    <xf numFmtId="0" fontId="21" fillId="0" borderId="0" xfId="0" applyFont="1" applyFill="1" applyBorder="1" applyAlignment="1">
      <alignment horizontal="center"/>
    </xf>
    <xf numFmtId="10" fontId="41" fillId="0" borderId="0" xfId="0" applyNumberFormat="1" applyFont="1"/>
    <xf numFmtId="0" fontId="41" fillId="0" borderId="0" xfId="0" applyFont="1" applyBorder="1" applyAlignment="1">
      <alignment wrapText="1"/>
    </xf>
    <xf numFmtId="0" fontId="41" fillId="0" borderId="0" xfId="0" applyFont="1" applyFill="1" applyBorder="1"/>
    <xf numFmtId="0" fontId="21" fillId="0" borderId="14" xfId="0" applyFont="1" applyFill="1" applyBorder="1" applyAlignment="1">
      <alignment horizontal="center"/>
    </xf>
    <xf numFmtId="0" fontId="68" fillId="0" borderId="14" xfId="0" applyFont="1" applyFill="1" applyBorder="1" applyAlignment="1"/>
    <xf numFmtId="0" fontId="58" fillId="0" borderId="0" xfId="0" applyFont="1" applyFill="1"/>
    <xf numFmtId="0" fontId="21" fillId="0" borderId="14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10" fontId="58" fillId="0" borderId="14" xfId="0" applyNumberFormat="1" applyFont="1" applyBorder="1" applyAlignment="1">
      <alignment horizontal="center"/>
    </xf>
    <xf numFmtId="0" fontId="58" fillId="0" borderId="14" xfId="0" applyFont="1" applyBorder="1"/>
    <xf numFmtId="0" fontId="58" fillId="0" borderId="0" xfId="0" applyFont="1"/>
    <xf numFmtId="0" fontId="69" fillId="0" borderId="14" xfId="0" applyFont="1" applyBorder="1"/>
    <xf numFmtId="10" fontId="21" fillId="0" borderId="14" xfId="0" applyNumberFormat="1" applyFont="1" applyBorder="1" applyAlignment="1">
      <alignment vertical="center"/>
    </xf>
    <xf numFmtId="10" fontId="21" fillId="0" borderId="14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71" fillId="0" borderId="0" xfId="0" applyFont="1" applyFill="1" applyBorder="1"/>
    <xf numFmtId="0" fontId="72" fillId="0" borderId="14" xfId="0" applyFont="1" applyFill="1" applyBorder="1"/>
    <xf numFmtId="10" fontId="41" fillId="0" borderId="14" xfId="0" applyNumberFormat="1" applyFont="1" applyBorder="1" applyAlignment="1">
      <alignment vertical="center"/>
    </xf>
    <xf numFmtId="10" fontId="41" fillId="0" borderId="14" xfId="0" applyNumberFormat="1" applyFont="1" applyBorder="1" applyAlignment="1">
      <alignment horizontal="center" vertical="center"/>
    </xf>
    <xf numFmtId="0" fontId="73" fillId="0" borderId="0" xfId="0" applyFont="1" applyFill="1"/>
    <xf numFmtId="0" fontId="51" fillId="0" borderId="14" xfId="0" applyFont="1" applyBorder="1"/>
    <xf numFmtId="0" fontId="74" fillId="0" borderId="0" xfId="0" applyFont="1" applyFill="1"/>
    <xf numFmtId="0" fontId="75" fillId="0" borderId="14" xfId="0" applyFont="1" applyBorder="1"/>
    <xf numFmtId="0" fontId="75" fillId="0" borderId="0" xfId="0" applyFont="1"/>
    <xf numFmtId="0" fontId="52" fillId="0" borderId="14" xfId="0" applyFont="1" applyBorder="1"/>
    <xf numFmtId="10" fontId="41" fillId="0" borderId="14" xfId="0" applyNumberFormat="1" applyFont="1" applyFill="1" applyBorder="1" applyAlignment="1">
      <alignment horizontal="center" vertical="center"/>
    </xf>
    <xf numFmtId="0" fontId="76" fillId="0" borderId="0" xfId="0" applyFont="1"/>
    <xf numFmtId="0" fontId="77" fillId="0" borderId="14" xfId="0" applyFont="1" applyBorder="1"/>
    <xf numFmtId="0" fontId="70" fillId="0" borderId="0" xfId="0" applyFont="1"/>
    <xf numFmtId="167" fontId="21" fillId="0" borderId="0" xfId="0" applyNumberFormat="1" applyFont="1" applyAlignment="1"/>
    <xf numFmtId="0" fontId="78" fillId="0" borderId="0" xfId="0" applyFont="1" applyBorder="1"/>
    <xf numFmtId="0" fontId="79" fillId="0" borderId="0" xfId="0" applyFont="1" applyBorder="1"/>
    <xf numFmtId="39" fontId="23" fillId="0" borderId="16" xfId="0" applyNumberFormat="1" applyFont="1" applyFill="1" applyBorder="1"/>
    <xf numFmtId="2" fontId="24" fillId="2" borderId="0" xfId="0" applyNumberFormat="1" applyFont="1" applyFill="1" applyBorder="1"/>
    <xf numFmtId="2" fontId="23" fillId="2" borderId="0" xfId="0" applyNumberFormat="1" applyFont="1" applyFill="1" applyBorder="1"/>
    <xf numFmtId="2" fontId="23" fillId="2" borderId="23" xfId="0" applyNumberFormat="1" applyFont="1" applyFill="1" applyBorder="1"/>
    <xf numFmtId="2" fontId="23" fillId="0" borderId="16" xfId="0" applyNumberFormat="1" applyFont="1" applyFill="1" applyBorder="1"/>
    <xf numFmtId="0" fontId="24" fillId="2" borderId="20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4" borderId="20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/>
    </xf>
    <xf numFmtId="0" fontId="23" fillId="4" borderId="15" xfId="0" applyFont="1" applyFill="1" applyBorder="1" applyAlignment="1"/>
    <xf numFmtId="17" fontId="25" fillId="0" borderId="0" xfId="0" applyNumberFormat="1" applyFont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27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7" fillId="4" borderId="16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wrapText="1"/>
    </xf>
    <xf numFmtId="0" fontId="0" fillId="4" borderId="38" xfId="0" applyFill="1" applyBorder="1" applyAlignment="1">
      <alignment wrapText="1"/>
    </xf>
    <xf numFmtId="0" fontId="24" fillId="6" borderId="47" xfId="0" applyFont="1" applyFill="1" applyBorder="1" applyAlignment="1">
      <alignment horizontal="center" vertical="center" wrapText="1"/>
    </xf>
    <xf numFmtId="0" fontId="24" fillId="6" borderId="48" xfId="0" applyFont="1" applyFill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4" fillId="4" borderId="30" xfId="0" applyFont="1" applyFill="1" applyBorder="1" applyAlignment="1">
      <alignment horizontal="center" vertical="center" wrapText="1"/>
    </xf>
    <xf numFmtId="0" fontId="0" fillId="4" borderId="38" xfId="0" applyFill="1" applyBorder="1"/>
    <xf numFmtId="0" fontId="19" fillId="4" borderId="38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0" fillId="0" borderId="37" xfId="0" applyBorder="1" applyAlignment="1"/>
    <xf numFmtId="0" fontId="24" fillId="0" borderId="11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20" fillId="4" borderId="15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/>
    </xf>
    <xf numFmtId="0" fontId="24" fillId="4" borderId="39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17" fontId="24" fillId="4" borderId="15" xfId="0" applyNumberFormat="1" applyFont="1" applyFill="1" applyBorder="1" applyAlignment="1">
      <alignment horizontal="center"/>
    </xf>
    <xf numFmtId="17" fontId="24" fillId="4" borderId="11" xfId="0" applyNumberFormat="1" applyFont="1" applyFill="1" applyBorder="1" applyAlignment="1">
      <alignment horizontal="center"/>
    </xf>
    <xf numFmtId="17" fontId="24" fillId="4" borderId="41" xfId="0" applyNumberFormat="1" applyFont="1" applyFill="1" applyBorder="1" applyAlignment="1">
      <alignment horizontal="center"/>
    </xf>
    <xf numFmtId="17" fontId="24" fillId="4" borderId="17" xfId="0" applyNumberFormat="1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/>
    </xf>
    <xf numFmtId="17" fontId="24" fillId="4" borderId="15" xfId="0" applyNumberFormat="1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56" fillId="4" borderId="35" xfId="0" applyFont="1" applyFill="1" applyBorder="1" applyAlignment="1">
      <alignment horizontal="center"/>
    </xf>
    <xf numFmtId="0" fontId="56" fillId="4" borderId="36" xfId="0" applyFont="1" applyFill="1" applyBorder="1" applyAlignment="1">
      <alignment horizontal="center"/>
    </xf>
    <xf numFmtId="0" fontId="56" fillId="4" borderId="37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56" fillId="4" borderId="11" xfId="0" applyFont="1" applyFill="1" applyBorder="1" applyAlignment="1">
      <alignment horizontal="center"/>
    </xf>
    <xf numFmtId="0" fontId="56" fillId="4" borderId="27" xfId="0" applyFont="1" applyFill="1" applyBorder="1" applyAlignment="1">
      <alignment horizontal="center"/>
    </xf>
    <xf numFmtId="0" fontId="56" fillId="4" borderId="17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0.74419999999999997</c:v>
                </c:pt>
                <c:pt idx="1">
                  <c:v>0.69020000000000004</c:v>
                </c:pt>
                <c:pt idx="2">
                  <c:v>0.72750000000000004</c:v>
                </c:pt>
                <c:pt idx="3">
                  <c:v>0.74970000000000003</c:v>
                </c:pt>
                <c:pt idx="4">
                  <c:v>0.7953241585368922</c:v>
                </c:pt>
              </c:numCache>
            </c:numRef>
          </c:val>
        </c:ser>
        <c:dLbls>
          <c:showVal val="1"/>
        </c:dLbls>
        <c:marker val="1"/>
        <c:axId val="124040320"/>
        <c:axId val="124041856"/>
      </c:lineChart>
      <c:catAx>
        <c:axId val="12404032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124041856"/>
        <c:crossesAt val="0.1"/>
        <c:lblAlgn val="ctr"/>
        <c:lblOffset val="100"/>
        <c:tickLblSkip val="1"/>
        <c:tickMarkSkip val="1"/>
      </c:catAx>
      <c:valAx>
        <c:axId val="12404185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240403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0"/>
            </a:pPr>
            <a:r>
              <a:rPr lang="es-MX" sz="2000"/>
              <a:t>ENERO - DICIEMBRE 2013
OCUPACIÓN RIVIERA MAYA</a:t>
            </a:r>
          </a:p>
        </c:rich>
      </c:tx>
      <c:layout>
        <c:manualLayout>
          <c:xMode val="edge"/>
          <c:yMode val="edge"/>
          <c:x val="0.38685601445956985"/>
          <c:y val="2.5788919974933881E-2"/>
        </c:manualLayout>
      </c:layout>
    </c:title>
    <c:plotArea>
      <c:layout>
        <c:manualLayout>
          <c:layoutTarget val="inner"/>
          <c:xMode val="edge"/>
          <c:yMode val="edge"/>
          <c:x val="5.7599252694537917E-2"/>
          <c:y val="0.12406332221008153"/>
          <c:w val="0.93196208546118353"/>
          <c:h val="0.72553390123388872"/>
        </c:manualLayout>
      </c:layout>
      <c:lineChart>
        <c:grouping val="standard"/>
        <c:ser>
          <c:idx val="1"/>
          <c:order val="0"/>
          <c:tx>
            <c:strRef>
              <c:f>'[3]2013'!$B$11</c:f>
              <c:strCache>
                <c:ptCount val="1"/>
                <c:pt idx="0">
                  <c:v>OCUPACION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'[3]2013'!$C$11:$N$11</c:f>
              <c:numCache>
                <c:formatCode>General</c:formatCode>
                <c:ptCount val="12"/>
                <c:pt idx="0">
                  <c:v>0.85929999999999995</c:v>
                </c:pt>
                <c:pt idx="1">
                  <c:v>0.90210000000000001</c:v>
                </c:pt>
                <c:pt idx="2">
                  <c:v>0.88880000000000003</c:v>
                </c:pt>
                <c:pt idx="3">
                  <c:v>0.86360000000000003</c:v>
                </c:pt>
                <c:pt idx="4">
                  <c:v>0.77900000000000003</c:v>
                </c:pt>
                <c:pt idx="5">
                  <c:v>0.7631</c:v>
                </c:pt>
                <c:pt idx="6">
                  <c:v>0.8528</c:v>
                </c:pt>
                <c:pt idx="7">
                  <c:v>0.78310000000000002</c:v>
                </c:pt>
                <c:pt idx="8">
                  <c:v>0.61570000000000003</c:v>
                </c:pt>
                <c:pt idx="9">
                  <c:v>0.65049999999999997</c:v>
                </c:pt>
                <c:pt idx="10">
                  <c:v>0.78110000000000002</c:v>
                </c:pt>
                <c:pt idx="11">
                  <c:v>0.79503548387096779</c:v>
                </c:pt>
              </c:numCache>
            </c:numRef>
          </c:val>
        </c:ser>
        <c:ser>
          <c:idx val="2"/>
          <c:order val="1"/>
          <c:tx>
            <c:strRef>
              <c:f>'[3]2013'!$B$12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'[3]2013'!$C$12:$N$12</c:f>
              <c:numCache>
                <c:formatCode>General</c:formatCode>
                <c:ptCount val="12"/>
                <c:pt idx="0">
                  <c:v>0.91339999999999999</c:v>
                </c:pt>
                <c:pt idx="1">
                  <c:v>0.93106428571428546</c:v>
                </c:pt>
                <c:pt idx="2">
                  <c:v>0.91559999999999997</c:v>
                </c:pt>
                <c:pt idx="3">
                  <c:v>0.91544666666666674</c:v>
                </c:pt>
                <c:pt idx="4">
                  <c:v>0.87380000000000002</c:v>
                </c:pt>
                <c:pt idx="5">
                  <c:v>0.86299999999999999</c:v>
                </c:pt>
                <c:pt idx="6">
                  <c:v>0.92669999999999997</c:v>
                </c:pt>
                <c:pt idx="7">
                  <c:v>0.87127419354838731</c:v>
                </c:pt>
                <c:pt idx="8">
                  <c:v>0.71650000000000003</c:v>
                </c:pt>
                <c:pt idx="9">
                  <c:v>0.76880000000000004</c:v>
                </c:pt>
                <c:pt idx="10">
                  <c:v>0.88880000000000003</c:v>
                </c:pt>
                <c:pt idx="11">
                  <c:v>0.91415161290322566</c:v>
                </c:pt>
              </c:numCache>
            </c:numRef>
          </c:val>
        </c:ser>
        <c:ser>
          <c:idx val="3"/>
          <c:order val="2"/>
          <c:tx>
            <c:strRef>
              <c:f>'[3]2013'!$B$13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'[3]2013'!$C$13:$N$13</c:f>
              <c:numCache>
                <c:formatCode>General</c:formatCode>
                <c:ptCount val="12"/>
                <c:pt idx="0">
                  <c:v>0.82889999999999997</c:v>
                </c:pt>
                <c:pt idx="1">
                  <c:v>0.84237499999999987</c:v>
                </c:pt>
                <c:pt idx="2">
                  <c:v>0.84260000000000002</c:v>
                </c:pt>
                <c:pt idx="3">
                  <c:v>0.81293333333333329</c:v>
                </c:pt>
                <c:pt idx="4">
                  <c:v>0.6996</c:v>
                </c:pt>
                <c:pt idx="5">
                  <c:v>0.67530000000000001</c:v>
                </c:pt>
                <c:pt idx="6">
                  <c:v>0.79679999999999995</c:v>
                </c:pt>
                <c:pt idx="7">
                  <c:v>0.70489354838709684</c:v>
                </c:pt>
                <c:pt idx="8">
                  <c:v>0.55710000000000004</c:v>
                </c:pt>
                <c:pt idx="9">
                  <c:v>0.58230000000000004</c:v>
                </c:pt>
                <c:pt idx="10">
                  <c:v>0.72909999999999997</c:v>
                </c:pt>
                <c:pt idx="11">
                  <c:v>0.76506129032258074</c:v>
                </c:pt>
              </c:numCache>
            </c:numRef>
          </c:val>
        </c:ser>
        <c:ser>
          <c:idx val="4"/>
          <c:order val="3"/>
          <c:tx>
            <c:strRef>
              <c:f>'[3]2013'!$B$14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'[3]2013'!$C$14:$N$14</c:f>
              <c:numCache>
                <c:formatCode>General</c:formatCode>
                <c:ptCount val="12"/>
                <c:pt idx="0">
                  <c:v>0.79959999999999998</c:v>
                </c:pt>
                <c:pt idx="1">
                  <c:v>0.82330000000000003</c:v>
                </c:pt>
                <c:pt idx="2">
                  <c:v>0.81479999999999997</c:v>
                </c:pt>
                <c:pt idx="3">
                  <c:v>0.69125000000000014</c:v>
                </c:pt>
                <c:pt idx="4">
                  <c:v>0.57779999999999998</c:v>
                </c:pt>
                <c:pt idx="5">
                  <c:v>0.57110000000000005</c:v>
                </c:pt>
                <c:pt idx="6">
                  <c:v>0.74939999999999996</c:v>
                </c:pt>
                <c:pt idx="7">
                  <c:v>0.62079032258064504</c:v>
                </c:pt>
                <c:pt idx="8">
                  <c:v>0.43240000000000001</c:v>
                </c:pt>
                <c:pt idx="9">
                  <c:v>0.44869999999999999</c:v>
                </c:pt>
                <c:pt idx="10">
                  <c:v>0.65369999999999995</c:v>
                </c:pt>
                <c:pt idx="11">
                  <c:v>0.70234838709677438</c:v>
                </c:pt>
              </c:numCache>
            </c:numRef>
          </c:val>
        </c:ser>
        <c:ser>
          <c:idx val="5"/>
          <c:order val="4"/>
          <c:tx>
            <c:strRef>
              <c:f>'[3]2013'!$B$15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'[3]2013'!$C$15:$N$15</c:f>
              <c:numCache>
                <c:formatCode>General</c:formatCode>
                <c:ptCount val="12"/>
                <c:pt idx="0">
                  <c:v>0.87050000000000005</c:v>
                </c:pt>
                <c:pt idx="1">
                  <c:v>0.91459999999999997</c:v>
                </c:pt>
                <c:pt idx="2">
                  <c:v>0.90259999999999996</c:v>
                </c:pt>
                <c:pt idx="3">
                  <c:v>0.89410000000000001</c:v>
                </c:pt>
                <c:pt idx="4">
                  <c:v>0.81159999999999999</c:v>
                </c:pt>
                <c:pt idx="5">
                  <c:v>0.79369999999999996</c:v>
                </c:pt>
                <c:pt idx="6">
                  <c:v>0.86850000000000005</c:v>
                </c:pt>
                <c:pt idx="7">
                  <c:v>0.81040000000000001</c:v>
                </c:pt>
                <c:pt idx="8">
                  <c:v>0.64419999999999999</c:v>
                </c:pt>
                <c:pt idx="9">
                  <c:v>0.68540000000000001</c:v>
                </c:pt>
                <c:pt idx="10">
                  <c:v>0.8044</c:v>
                </c:pt>
                <c:pt idx="11">
                  <c:v>0.81120645161290317</c:v>
                </c:pt>
              </c:numCache>
            </c:numRef>
          </c:val>
        </c:ser>
        <c:ser>
          <c:idx val="6"/>
          <c:order val="5"/>
          <c:tx>
            <c:strRef>
              <c:f>'[3]2013'!$B$16</c:f>
              <c:strCache>
                <c:ptCount val="1"/>
                <c:pt idx="0">
                  <c:v>OCUP. HOTELES PEQ.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'[3]2013'!$C$9:$N$9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'[3]2013'!$C$16:$N$16</c:f>
              <c:numCache>
                <c:formatCode>General</c:formatCode>
                <c:ptCount val="12"/>
                <c:pt idx="0">
                  <c:v>0.73870000000000002</c:v>
                </c:pt>
                <c:pt idx="1">
                  <c:v>0.77396428571428555</c:v>
                </c:pt>
                <c:pt idx="2">
                  <c:v>0.76029999999999998</c:v>
                </c:pt>
                <c:pt idx="3">
                  <c:v>0.59138666666666673</c:v>
                </c:pt>
                <c:pt idx="4">
                  <c:v>0.47149999999999997</c:v>
                </c:pt>
                <c:pt idx="5">
                  <c:v>0.42520000000000002</c:v>
                </c:pt>
                <c:pt idx="6">
                  <c:v>0.61099999999999999</c:v>
                </c:pt>
                <c:pt idx="7">
                  <c:v>0.49013870967741946</c:v>
                </c:pt>
                <c:pt idx="8">
                  <c:v>0.37840000000000001</c:v>
                </c:pt>
                <c:pt idx="9">
                  <c:v>0.3649</c:v>
                </c:pt>
                <c:pt idx="10">
                  <c:v>0.53559999999999997</c:v>
                </c:pt>
                <c:pt idx="11">
                  <c:v>0.60910967741935496</c:v>
                </c:pt>
              </c:numCache>
            </c:numRef>
          </c:val>
        </c:ser>
        <c:marker val="1"/>
        <c:axId val="136215936"/>
        <c:axId val="136230400"/>
      </c:lineChart>
      <c:catAx>
        <c:axId val="136215936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400" b="1"/>
            </a:pPr>
            <a:endParaRPr lang="es-MX"/>
          </a:p>
        </c:txPr>
        <c:crossAx val="136230400"/>
        <c:crosses val="autoZero"/>
        <c:auto val="1"/>
        <c:lblAlgn val="ctr"/>
        <c:lblOffset val="100"/>
        <c:tickLblSkip val="1"/>
        <c:tickMarkSkip val="1"/>
      </c:catAx>
      <c:valAx>
        <c:axId val="136230400"/>
        <c:scaling>
          <c:orientation val="minMax"/>
          <c:max val="1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621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613880774496334E-2"/>
          <c:y val="0.91185526678789464"/>
          <c:w val="0.90114214958653027"/>
          <c:h val="7.215213866875532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3.2673218479271245E-2"/>
          <c:y val="2.764227642276661E-2"/>
          <c:w val="0.95012975351765261"/>
          <c:h val="0.79268292682926556"/>
        </c:manualLayout>
      </c:layout>
      <c:barChart>
        <c:barDir val="bar"/>
        <c:grouping val="clustered"/>
        <c:ser>
          <c:idx val="4"/>
          <c:order val="0"/>
          <c:tx>
            <c:strRef>
              <c:f>PROCEDENCIA!$K$5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365423</c:v>
                </c:pt>
                <c:pt idx="1">
                  <c:v>61941</c:v>
                </c:pt>
                <c:pt idx="2">
                  <c:v>303482</c:v>
                </c:pt>
              </c:numCache>
            </c:numRef>
          </c:val>
        </c:ser>
        <c:ser>
          <c:idx val="0"/>
          <c:order val="1"/>
          <c:tx>
            <c:strRef>
              <c:f>PROCEDENCIA!$I$5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351181</c:v>
                </c:pt>
                <c:pt idx="1">
                  <c:v>73440</c:v>
                </c:pt>
                <c:pt idx="2">
                  <c:v>277741</c:v>
                </c:pt>
              </c:numCache>
            </c:numRef>
          </c:val>
        </c:ser>
        <c:ser>
          <c:idx val="1"/>
          <c:order val="2"/>
          <c:tx>
            <c:strRef>
              <c:f>PROCEDENCIA!$G$5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334907</c:v>
                </c:pt>
                <c:pt idx="1">
                  <c:v>64561</c:v>
                </c:pt>
                <c:pt idx="2">
                  <c:v>270346</c:v>
                </c:pt>
              </c:numCache>
            </c:numRef>
          </c:val>
        </c:ser>
        <c:ser>
          <c:idx val="2"/>
          <c:order val="3"/>
          <c:tx>
            <c:strRef>
              <c:f>PROCEDENCIA!$E$5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301772</c:v>
                </c:pt>
                <c:pt idx="1">
                  <c:v>45409</c:v>
                </c:pt>
                <c:pt idx="2">
                  <c:v>256363</c:v>
                </c:pt>
              </c:numCache>
            </c:numRef>
          </c:val>
        </c:ser>
        <c:ser>
          <c:idx val="3"/>
          <c:order val="4"/>
          <c:tx>
            <c:strRef>
              <c:f>PROCEDENCIA!$C$5</c:f>
              <c:strCache>
                <c:ptCount val="1"/>
                <c:pt idx="0">
                  <c:v>2008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279587</c:v>
                </c:pt>
                <c:pt idx="1">
                  <c:v>28562</c:v>
                </c:pt>
                <c:pt idx="2">
                  <c:v>251025</c:v>
                </c:pt>
              </c:numCache>
            </c:numRef>
          </c:val>
        </c:ser>
        <c:dLbls>
          <c:showVal val="1"/>
        </c:dLbls>
        <c:axId val="136366720"/>
        <c:axId val="136249728"/>
      </c:barChart>
      <c:catAx>
        <c:axId val="13636672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6249728"/>
        <c:crosses val="autoZero"/>
        <c:auto val="1"/>
        <c:lblAlgn val="ctr"/>
        <c:lblOffset val="100"/>
        <c:tickLblSkip val="1"/>
        <c:tickMarkSkip val="1"/>
      </c:catAx>
      <c:valAx>
        <c:axId val="13624972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6366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9552462675"/>
          <c:y val="0.91707333880562159"/>
          <c:w val="0.23866021774700474"/>
          <c:h val="8.2926661194378068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3.2673218479271272E-2"/>
          <c:y val="2.7642276422766631E-2"/>
          <c:w val="0.95012975351765261"/>
          <c:h val="0.79268292682926556"/>
        </c:manualLayout>
      </c:layout>
      <c:barChart>
        <c:barDir val="bar"/>
        <c:grouping val="clustered"/>
        <c:ser>
          <c:idx val="4"/>
          <c:order val="0"/>
          <c:tx>
            <c:strRef>
              <c:f>PROCEDENCIA!$K$29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4158135</c:v>
                </c:pt>
                <c:pt idx="1">
                  <c:v>887593</c:v>
                </c:pt>
                <c:pt idx="2">
                  <c:v>3270542</c:v>
                </c:pt>
              </c:numCache>
            </c:numRef>
          </c:val>
        </c:ser>
        <c:ser>
          <c:idx val="0"/>
          <c:order val="1"/>
          <c:tx>
            <c:strRef>
              <c:f>PROCEDENCIA!$I$29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3895548</c:v>
                </c:pt>
                <c:pt idx="1">
                  <c:v>829860</c:v>
                </c:pt>
                <c:pt idx="2">
                  <c:v>3065688</c:v>
                </c:pt>
              </c:numCache>
            </c:numRef>
          </c:val>
        </c:ser>
        <c:ser>
          <c:idx val="1"/>
          <c:order val="2"/>
          <c:tx>
            <c:strRef>
              <c:f>PROCEDENCIA!$G$29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3610367</c:v>
                </c:pt>
                <c:pt idx="1">
                  <c:v>694764</c:v>
                </c:pt>
                <c:pt idx="2">
                  <c:v>2915603</c:v>
                </c:pt>
              </c:numCache>
            </c:numRef>
          </c:val>
        </c:ser>
        <c:ser>
          <c:idx val="2"/>
          <c:order val="3"/>
          <c:tx>
            <c:strRef>
              <c:f>PROCEDENCIA!$E$29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3372687</c:v>
                </c:pt>
                <c:pt idx="1">
                  <c:v>573952</c:v>
                </c:pt>
                <c:pt idx="2">
                  <c:v>2798735</c:v>
                </c:pt>
              </c:numCache>
            </c:numRef>
          </c:val>
        </c:ser>
        <c:ser>
          <c:idx val="3"/>
          <c:order val="4"/>
          <c:tx>
            <c:strRef>
              <c:f>PROCEDENCIA!$C$29</c:f>
              <c:strCache>
                <c:ptCount val="1"/>
                <c:pt idx="0">
                  <c:v>2008</c:v>
                </c:pt>
              </c:strCache>
            </c:strRef>
          </c:tx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Val val="1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3215862</c:v>
                </c:pt>
                <c:pt idx="1">
                  <c:v>379730</c:v>
                </c:pt>
                <c:pt idx="2">
                  <c:v>2836132</c:v>
                </c:pt>
              </c:numCache>
            </c:numRef>
          </c:val>
        </c:ser>
        <c:dLbls>
          <c:showVal val="1"/>
        </c:dLbls>
        <c:axId val="136454912"/>
        <c:axId val="136456448"/>
      </c:barChart>
      <c:catAx>
        <c:axId val="136454912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6456448"/>
        <c:crosses val="autoZero"/>
        <c:auto val="1"/>
        <c:lblAlgn val="ctr"/>
        <c:lblOffset val="100"/>
        <c:tickLblSkip val="1"/>
        <c:tickMarkSkip val="1"/>
      </c:catAx>
      <c:valAx>
        <c:axId val="13645644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645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9552462675"/>
          <c:y val="0.91707333880562159"/>
          <c:w val="0.26249626931917264"/>
          <c:h val="8.2926661194378068E-2"/>
        </c:manualLayout>
      </c:layout>
    </c:legend>
    <c:plotVisOnly val="1"/>
    <c:dispBlanksAs val="gap"/>
  </c:chart>
  <c:printSettings>
    <c:headerFooter alignWithMargins="0"/>
    <c:pageMargins b="1" l="0.75000000000001465" r="0.7500000000000146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aseline="0"/>
              <a:t>DICIEMBRE </a:t>
            </a:r>
            <a:r>
              <a:rPr lang="es-MX" sz="1200"/>
              <a:t>2013 VS 2012</a:t>
            </a:r>
          </a:p>
        </c:rich>
      </c:tx>
      <c:layout>
        <c:manualLayout>
          <c:xMode val="edge"/>
          <c:yMode val="edge"/>
          <c:x val="0.33933981001190294"/>
          <c:y val="1.6143848954364579E-2"/>
        </c:manualLayout>
      </c:layout>
    </c:title>
    <c:plotArea>
      <c:layout>
        <c:manualLayout>
          <c:layoutTarget val="inner"/>
          <c:xMode val="edge"/>
          <c:yMode val="edge"/>
          <c:x val="0.18318345178693049"/>
          <c:y val="0.15149372522766641"/>
          <c:w val="0.76568965916299203"/>
          <c:h val="0.61933947527815791"/>
        </c:manualLayout>
      </c:layout>
      <c:barChart>
        <c:barDir val="col"/>
        <c:grouping val="clustered"/>
        <c:ser>
          <c:idx val="0"/>
          <c:order val="0"/>
          <c:tx>
            <c:strRef>
              <c:f>'REGIONES NOVIEMBRE'!$E$5:$F$5</c:f>
              <c:strCache>
                <c:ptCount val="1"/>
                <c:pt idx="0">
                  <c:v> DICIEMBRE 2013</c:v>
                </c:pt>
              </c:strCache>
            </c:strRef>
          </c:tx>
          <c:dLbls>
            <c:dLbl>
              <c:idx val="0"/>
              <c:layout>
                <c:manualLayout>
                  <c:x val="-6.6767009574040534E-3"/>
                  <c:y val="-1.78987747988992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0633109297278052E-3"/>
                  <c:y val="-6.500260341951226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1165023291008141E-2"/>
                  <c:y val="1.3622791078240741E-4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61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7151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NOVIEMBRE'!$B$7:$B$12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NOVIEMBRE'!$F$7:$F$12</c:f>
              <c:numCache>
                <c:formatCode>0.00%</c:formatCode>
                <c:ptCount val="6"/>
                <c:pt idx="0">
                  <c:v>0.2387589177473777</c:v>
                </c:pt>
                <c:pt idx="1">
                  <c:v>0.30868883458348273</c:v>
                </c:pt>
                <c:pt idx="2">
                  <c:v>0.23188195597978234</c:v>
                </c:pt>
                <c:pt idx="3">
                  <c:v>0.16950492990315333</c:v>
                </c:pt>
                <c:pt idx="4">
                  <c:v>4.2389231110247574E-2</c:v>
                </c:pt>
                <c:pt idx="5">
                  <c:v>8.7761306759563569E-3</c:v>
                </c:pt>
              </c:numCache>
            </c:numRef>
          </c:val>
        </c:ser>
        <c:ser>
          <c:idx val="1"/>
          <c:order val="1"/>
          <c:tx>
            <c:strRef>
              <c:f>'REGIONES NOVIEMBRE'!$C$5:$D$5</c:f>
              <c:strCache>
                <c:ptCount val="1"/>
                <c:pt idx="0">
                  <c:v> DICIEMBRE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3.0803116435090483E-2"/>
                  <c:y val="1.764714633342896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6.451102929937419E-2"/>
                  <c:y val="3.672882994888793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359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NOVIEMBRE'!$B$7:$B$12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NOVIEMBRE'!$D$7:$D$12</c:f>
              <c:numCache>
                <c:formatCode>0.00%</c:formatCode>
                <c:ptCount val="6"/>
                <c:pt idx="0">
                  <c:v>0.23055917034235907</c:v>
                </c:pt>
                <c:pt idx="1">
                  <c:v>0.29767555761843606</c:v>
                </c:pt>
                <c:pt idx="2">
                  <c:v>0.21702199150865223</c:v>
                </c:pt>
                <c:pt idx="3">
                  <c:v>0.20912293091027134</c:v>
                </c:pt>
                <c:pt idx="4">
                  <c:v>3.6773060045959205E-2</c:v>
                </c:pt>
                <c:pt idx="5">
                  <c:v>8.8472895743220738E-3</c:v>
                </c:pt>
              </c:numCache>
            </c:numRef>
          </c:val>
        </c:ser>
        <c:dLbls>
          <c:showVal val="1"/>
        </c:dLbls>
        <c:axId val="136619520"/>
        <c:axId val="136621056"/>
      </c:barChart>
      <c:catAx>
        <c:axId val="13661952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621056"/>
        <c:crosses val="autoZero"/>
        <c:auto val="1"/>
        <c:lblAlgn val="ctr"/>
        <c:lblOffset val="100"/>
        <c:tickLblSkip val="1"/>
        <c:tickMarkSkip val="1"/>
      </c:catAx>
      <c:valAx>
        <c:axId val="13662105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61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1941925817"/>
          <c:y val="0.89273854881043058"/>
          <c:w val="0.39545803220095616"/>
          <c:h val="8.2708068749472466E-2"/>
        </c:manualLayout>
      </c:layout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/>
              <a:t>ENERO - DICIEMBRE  2013 VS 2012</a:t>
            </a:r>
          </a:p>
        </c:rich>
      </c:tx>
      <c:layout>
        <c:manualLayout>
          <c:xMode val="edge"/>
          <c:yMode val="edge"/>
          <c:x val="0.33933990534648351"/>
          <c:y val="1.6230632461264924E-2"/>
        </c:manualLayout>
      </c:layout>
    </c:title>
    <c:plotArea>
      <c:layout>
        <c:manualLayout>
          <c:layoutTarget val="inner"/>
          <c:xMode val="edge"/>
          <c:yMode val="edge"/>
          <c:x val="0.18318345178693057"/>
          <c:y val="0.15149372522766641"/>
          <c:w val="0.76568965916299225"/>
          <c:h val="0.61933947527815814"/>
        </c:manualLayout>
      </c:layout>
      <c:barChart>
        <c:barDir val="col"/>
        <c:grouping val="clustered"/>
        <c:ser>
          <c:idx val="0"/>
          <c:order val="0"/>
          <c:tx>
            <c:strRef>
              <c:f>'REGIONES NOVIEMBRE'!$E$30:$F$30</c:f>
              <c:strCache>
                <c:ptCount val="1"/>
                <c:pt idx="0">
                  <c:v>ENE - DIC   2013</c:v>
                </c:pt>
              </c:strCache>
            </c:strRef>
          </c:tx>
          <c:dLbls>
            <c:dLbl>
              <c:idx val="0"/>
              <c:layout>
                <c:manualLayout>
                  <c:x val="-4.5370864075061487E-3"/>
                  <c:y val="-7.122597578528437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9205034410068841E-2"/>
                  <c:y val="3.653289306578615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5364457395581748E-2"/>
                  <c:y val="2.164125745438330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5770810180258727E-3"/>
                  <c:y val="3.523223564665862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96163880417168E-3"/>
                  <c:y val="4.374382352003573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NOVIEMBRE'!$B$32:$B$37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NOVIEMBRE'!$F$32:$F$37</c:f>
              <c:numCache>
                <c:formatCode>0.00%</c:formatCode>
                <c:ptCount val="6"/>
                <c:pt idx="0">
                  <c:v>0.24152318286924307</c:v>
                </c:pt>
                <c:pt idx="1">
                  <c:v>0.3065973086491901</c:v>
                </c:pt>
                <c:pt idx="2">
                  <c:v>0.1709970936489556</c:v>
                </c:pt>
                <c:pt idx="3">
                  <c:v>0.21345939946634729</c:v>
                </c:pt>
                <c:pt idx="4">
                  <c:v>5.9216211113876774E-2</c:v>
                </c:pt>
                <c:pt idx="5">
                  <c:v>8.2068042523871874E-3</c:v>
                </c:pt>
              </c:numCache>
            </c:numRef>
          </c:val>
        </c:ser>
        <c:ser>
          <c:idx val="1"/>
          <c:order val="1"/>
          <c:tx>
            <c:strRef>
              <c:f>'REGIONES NOVIEMBRE'!$C$30:$D$30</c:f>
              <c:strCache>
                <c:ptCount val="1"/>
                <c:pt idx="0">
                  <c:v>ENE - DIC  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2.23709674086023E-2"/>
                  <c:y val="3.910886499497714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4933308533283852E-2"/>
                  <c:y val="3.120057573448481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4287969909273153E-2"/>
                  <c:y val="-9.569892473118403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878618776256646E-2"/>
                  <c:y val="9.989480059932368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</c:dLbls>
          <c:cat>
            <c:strRef>
              <c:f>'REGIONES NOVIEMBRE'!$B$32:$B$37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NOVIEMBRE'!$D$32:$D$37</c:f>
              <c:numCache>
                <c:formatCode>0.00%</c:formatCode>
                <c:ptCount val="6"/>
                <c:pt idx="0">
                  <c:v>0.24023860057686364</c:v>
                </c:pt>
                <c:pt idx="1">
                  <c:v>0.30854683346219841</c:v>
                </c:pt>
                <c:pt idx="2">
                  <c:v>0.17914681066694596</c:v>
                </c:pt>
                <c:pt idx="3">
                  <c:v>0.21302779480576289</c:v>
                </c:pt>
                <c:pt idx="4">
                  <c:v>5.2248874869466375E-2</c:v>
                </c:pt>
                <c:pt idx="5">
                  <c:v>6.7910856187627516E-3</c:v>
                </c:pt>
              </c:numCache>
            </c:numRef>
          </c:val>
        </c:ser>
        <c:dLbls>
          <c:showVal val="1"/>
        </c:dLbls>
        <c:axId val="136683904"/>
        <c:axId val="136685440"/>
      </c:barChart>
      <c:catAx>
        <c:axId val="13668390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685440"/>
        <c:crosses val="autoZero"/>
        <c:auto val="1"/>
        <c:lblAlgn val="ctr"/>
        <c:lblOffset val="100"/>
        <c:tickLblSkip val="1"/>
        <c:tickMarkSkip val="1"/>
      </c:catAx>
      <c:valAx>
        <c:axId val="13668544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683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6331866803"/>
          <c:y val="0.88198586063839424"/>
          <c:w val="0.47034104201541727"/>
          <c:h val="8.2708068749472022E-2"/>
        </c:manualLayout>
      </c:layout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5046"/>
          <c:h val="0.84327086882453162"/>
        </c:manualLayout>
      </c:layout>
      <c:barChart>
        <c:barDir val="col"/>
        <c:grouping val="clustered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#,##0;[Red]\-#,##0</c:formatCode>
                <c:ptCount val="6"/>
                <c:pt idx="0">
                  <c:v>80085</c:v>
                </c:pt>
                <c:pt idx="1">
                  <c:v>89850</c:v>
                </c:pt>
                <c:pt idx="2">
                  <c:v>90095</c:v>
                </c:pt>
                <c:pt idx="3">
                  <c:v>25423</c:v>
                </c:pt>
                <c:pt idx="4">
                  <c:v>45101</c:v>
                </c:pt>
                <c:pt idx="5">
                  <c:v>2144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#,##0;[Red]\-#,##0</c:formatCode>
                <c:ptCount val="6"/>
                <c:pt idx="0">
                  <c:v>70666</c:v>
                </c:pt>
                <c:pt idx="1">
                  <c:v>101692</c:v>
                </c:pt>
                <c:pt idx="2">
                  <c:v>89828</c:v>
                </c:pt>
                <c:pt idx="3">
                  <c:v>23012</c:v>
                </c:pt>
                <c:pt idx="4">
                  <c:v>39217</c:v>
                </c:pt>
                <c:pt idx="5">
                  <c:v>1602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#,##0;[Red]\-#,##0</c:formatCode>
                <c:ptCount val="6"/>
                <c:pt idx="0">
                  <c:v>78329</c:v>
                </c:pt>
                <c:pt idx="1">
                  <c:v>134892</c:v>
                </c:pt>
                <c:pt idx="2">
                  <c:v>100975</c:v>
                </c:pt>
                <c:pt idx="3">
                  <c:v>17763</c:v>
                </c:pt>
                <c:pt idx="4">
                  <c:v>58678</c:v>
                </c:pt>
                <c:pt idx="5">
                  <c:v>2215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#,##0;[Red]\-#,##0</c:formatCode>
                <c:ptCount val="6"/>
                <c:pt idx="0">
                  <c:v>78183</c:v>
                </c:pt>
                <c:pt idx="1">
                  <c:v>114837</c:v>
                </c:pt>
                <c:pt idx="2">
                  <c:v>74825</c:v>
                </c:pt>
                <c:pt idx="3">
                  <c:v>20309</c:v>
                </c:pt>
                <c:pt idx="4">
                  <c:v>59804</c:v>
                </c:pt>
                <c:pt idx="5">
                  <c:v>2614</c:v>
                </c:pt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#,##0;[Red]\-#,##0</c:formatCode>
                <c:ptCount val="6"/>
                <c:pt idx="0">
                  <c:v>77835</c:v>
                </c:pt>
                <c:pt idx="1">
                  <c:v>115835</c:v>
                </c:pt>
                <c:pt idx="2">
                  <c:v>42209</c:v>
                </c:pt>
                <c:pt idx="3">
                  <c:v>24229</c:v>
                </c:pt>
                <c:pt idx="4">
                  <c:v>85925</c:v>
                </c:pt>
                <c:pt idx="5">
                  <c:v>3731</c:v>
                </c:pt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#,##0;[Red]\-#,##0</c:formatCode>
                <c:ptCount val="6"/>
                <c:pt idx="0">
                  <c:v>76823</c:v>
                </c:pt>
                <c:pt idx="1">
                  <c:v>133819</c:v>
                </c:pt>
                <c:pt idx="2">
                  <c:v>30352</c:v>
                </c:pt>
                <c:pt idx="3">
                  <c:v>21069</c:v>
                </c:pt>
                <c:pt idx="4">
                  <c:v>88609</c:v>
                </c:pt>
                <c:pt idx="5">
                  <c:v>3362</c:v>
                </c:pt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#,##0;[Red]\-#,##0</c:formatCode>
                <c:ptCount val="6"/>
                <c:pt idx="0">
                  <c:v>97166</c:v>
                </c:pt>
                <c:pt idx="1">
                  <c:v>137782</c:v>
                </c:pt>
                <c:pt idx="2">
                  <c:v>33911</c:v>
                </c:pt>
                <c:pt idx="3">
                  <c:v>22951</c:v>
                </c:pt>
                <c:pt idx="4">
                  <c:v>132262</c:v>
                </c:pt>
                <c:pt idx="5">
                  <c:v>3065</c:v>
                </c:pt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#,##0;[Red]\-#,##0</c:formatCode>
                <c:ptCount val="6"/>
                <c:pt idx="0">
                  <c:v>111040</c:v>
                </c:pt>
                <c:pt idx="1">
                  <c:v>97886</c:v>
                </c:pt>
                <c:pt idx="2">
                  <c:v>32748</c:v>
                </c:pt>
                <c:pt idx="3">
                  <c:v>17966</c:v>
                </c:pt>
                <c:pt idx="4">
                  <c:v>107465</c:v>
                </c:pt>
                <c:pt idx="5">
                  <c:v>2859</c:v>
                </c:pt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#,##0;[Red]\-#,##0</c:formatCode>
                <c:ptCount val="6"/>
                <c:pt idx="0">
                  <c:v>80294</c:v>
                </c:pt>
                <c:pt idx="1">
                  <c:v>59984</c:v>
                </c:pt>
                <c:pt idx="2">
                  <c:v>28024</c:v>
                </c:pt>
                <c:pt idx="3">
                  <c:v>20342</c:v>
                </c:pt>
                <c:pt idx="4">
                  <c:v>77960</c:v>
                </c:pt>
                <c:pt idx="5">
                  <c:v>2977</c:v>
                </c:pt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#,##0;[Red]\-#,##0</c:formatCode>
                <c:ptCount val="6"/>
                <c:pt idx="0">
                  <c:v>81027</c:v>
                </c:pt>
                <c:pt idx="1">
                  <c:v>80738</c:v>
                </c:pt>
                <c:pt idx="2">
                  <c:v>32366</c:v>
                </c:pt>
                <c:pt idx="3">
                  <c:v>20854</c:v>
                </c:pt>
                <c:pt idx="4">
                  <c:v>62039</c:v>
                </c:pt>
                <c:pt idx="5">
                  <c:v>2814</c:v>
                </c:pt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val>
            <c:numRef>
              <c:f>('REGIONES ANUAL'!$C$20,'REGIONES ANUAL'!$E$20,'REGIONES ANUAL'!$G$20,'REGIONES ANUAL'!$I$20,'REGIONES ANUAL'!$K$20,'REGIONES ANUAL'!$M$20)</c:f>
              <c:numCache>
                <c:formatCode>#,##0;[Red]\-#,##0</c:formatCode>
                <c:ptCount val="6"/>
                <c:pt idx="0">
                  <c:v>85590</c:v>
                </c:pt>
                <c:pt idx="1">
                  <c:v>94756</c:v>
                </c:pt>
                <c:pt idx="2">
                  <c:v>70961</c:v>
                </c:pt>
                <c:pt idx="3">
                  <c:v>16821</c:v>
                </c:pt>
                <c:pt idx="4">
                  <c:v>68592</c:v>
                </c:pt>
                <c:pt idx="5">
                  <c:v>3535</c:v>
                </c:pt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('REGIONES ANUAL'!$C$21,'REGIONES ANUAL'!$E$21,'REGIONES ANUAL'!$G$21,'REGIONES ANUAL'!$I$21,'REGIONES ANUAL'!$K$21,'REGIONES ANUAL'!$M$21)</c:f>
              <c:numCache>
                <c:formatCode>#,##0;[Red]\-#,##0</c:formatCode>
                <c:ptCount val="6"/>
                <c:pt idx="0">
                  <c:v>87248</c:v>
                </c:pt>
                <c:pt idx="1">
                  <c:v>112802</c:v>
                </c:pt>
                <c:pt idx="2">
                  <c:v>84735</c:v>
                </c:pt>
                <c:pt idx="3">
                  <c:v>15490</c:v>
                </c:pt>
                <c:pt idx="4">
                  <c:v>61941</c:v>
                </c:pt>
                <c:pt idx="5" formatCode="General">
                  <c:v>3207</c:v>
                </c:pt>
              </c:numCache>
            </c:numRef>
          </c:val>
        </c:ser>
        <c:axId val="137007104"/>
        <c:axId val="137008640"/>
      </c:barChart>
      <c:catAx>
        <c:axId val="137007104"/>
        <c:scaling>
          <c:orientation val="minMax"/>
        </c:scaling>
        <c:axPos val="b"/>
        <c:numFmt formatCode="General" sourceLinked="1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008640"/>
        <c:crosses val="autoZero"/>
        <c:lblAlgn val="ctr"/>
        <c:lblOffset val="80"/>
        <c:tickLblSkip val="1"/>
        <c:tickMarkSkip val="1"/>
      </c:catAx>
      <c:valAx>
        <c:axId val="137008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5724132044728E-3"/>
              <c:y val="0.47700173392658707"/>
            </c:manualLayout>
          </c:layout>
        </c:title>
        <c:numFmt formatCode="#,##0;[Red]\-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00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889593094"/>
          <c:y val="0.93681069932156369"/>
          <c:w val="0.79468375904231459"/>
          <c:h val="6.3189300678436422E-2"/>
        </c:manualLayout>
      </c:layout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465" r="0.75000000000001465" t="1" header="0" footer="0"/>
    <c:pageSetup paperSize="9"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D I C I E M B R E
2013 VS 2012</a:t>
            </a:r>
          </a:p>
        </c:rich>
      </c:tx>
      <c:layout>
        <c:manualLayout>
          <c:xMode val="edge"/>
          <c:yMode val="edge"/>
          <c:x val="0.59701542914612249"/>
          <c:y val="5.138086062941553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710291974200472"/>
          <c:y val="9.6899408194441559E-3"/>
          <c:w val="0.8467297447519001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DICIEMBRE'!$C$7:$D$7</c:f>
              <c:strCache>
                <c:ptCount val="1"/>
                <c:pt idx="0">
                  <c:v> DICIEMBRE 2012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5"/>
              <c:layout>
                <c:manualLayout>
                  <c:x val="0"/>
                  <c:y val="-7.707129094412501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DICIEMBRE'!$B$9:$B$35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DICIEMBRE'!$D$9:$D$35</c:f>
              <c:numCache>
                <c:formatCode>0.00%</c:formatCode>
                <c:ptCount val="27"/>
                <c:pt idx="0">
                  <c:v>0.15632101570991008</c:v>
                </c:pt>
                <c:pt idx="1">
                  <c:v>5.0637288805454005E-3</c:v>
                </c:pt>
                <c:pt idx="2">
                  <c:v>1.6240984092480981E-2</c:v>
                </c:pt>
                <c:pt idx="3">
                  <c:v>4.199189803379113E-4</c:v>
                </c:pt>
                <c:pt idx="4">
                  <c:v>2.396008299575141E-3</c:v>
                </c:pt>
                <c:pt idx="5">
                  <c:v>0.1099199683825709</c:v>
                </c:pt>
                <c:pt idx="6">
                  <c:v>9.127062543226953E-3</c:v>
                </c:pt>
                <c:pt idx="7">
                  <c:v>0.1053132101570991</c:v>
                </c:pt>
                <c:pt idx="8">
                  <c:v>0.22733672561999801</c:v>
                </c:pt>
                <c:pt idx="9">
                  <c:v>2.34660606659421E-4</c:v>
                </c:pt>
                <c:pt idx="10">
                  <c:v>4.0682738859796466E-2</c:v>
                </c:pt>
                <c:pt idx="11">
                  <c:v>3.3346507262128249E-4</c:v>
                </c:pt>
                <c:pt idx="12">
                  <c:v>1.8031815038039719E-3</c:v>
                </c:pt>
                <c:pt idx="13">
                  <c:v>1.2350558245232684E-4</c:v>
                </c:pt>
                <c:pt idx="14">
                  <c:v>8.6873826696966708E-2</c:v>
                </c:pt>
                <c:pt idx="15">
                  <c:v>3.0876395613081714E-4</c:v>
                </c:pt>
                <c:pt idx="16">
                  <c:v>7.4103349471396109E-5</c:v>
                </c:pt>
                <c:pt idx="17">
                  <c:v>1.1584823634028258E-2</c:v>
                </c:pt>
                <c:pt idx="18">
                  <c:v>4.1127358956624836E-3</c:v>
                </c:pt>
                <c:pt idx="19">
                  <c:v>1.6055725718802491E-3</c:v>
                </c:pt>
                <c:pt idx="20">
                  <c:v>2.7788756051773541E-3</c:v>
                </c:pt>
                <c:pt idx="21">
                  <c:v>1.2474063827685011E-3</c:v>
                </c:pt>
                <c:pt idx="22">
                  <c:v>8.4774231795277141E-2</c:v>
                </c:pt>
                <c:pt idx="23">
                  <c:v>2.34660606659421E-4</c:v>
                </c:pt>
                <c:pt idx="24">
                  <c:v>9.3024404703092575E-2</c:v>
                </c:pt>
                <c:pt idx="25">
                  <c:v>2.0452524454105326E-2</c:v>
                </c:pt>
                <c:pt idx="26">
                  <c:v>1.7611896057701807E-2</c:v>
                </c:pt>
              </c:numCache>
            </c:numRef>
          </c:val>
        </c:ser>
        <c:ser>
          <c:idx val="1"/>
          <c:order val="1"/>
          <c:tx>
            <c:strRef>
              <c:f>'EUROPA DICIEMBRE'!$E$7:$F$7</c:f>
              <c:strCache>
                <c:ptCount val="1"/>
                <c:pt idx="0">
                  <c:v> DICIEMBRE 2013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25647E-17"/>
                  <c:y val="-1.29954515919428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1.05466296481729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5"/>
              <c:layout>
                <c:manualLayout>
                  <c:x val="2.4922118380062306E-3"/>
                  <c:y val="-2.32116072196178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6"/>
              <c:delete val="1"/>
            </c:dLbl>
            <c:showVal val="1"/>
          </c:dLbls>
          <c:cat>
            <c:strRef>
              <c:f>'EUROPA DICIEMBRE'!$B$9:$B$35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DICIEMBRE'!$F$9:$F$35</c:f>
              <c:numCache>
                <c:formatCode>0.00%</c:formatCode>
                <c:ptCount val="27"/>
                <c:pt idx="0">
                  <c:v>0.17185494223363287</c:v>
                </c:pt>
                <c:pt idx="1">
                  <c:v>5.0201723821749495E-3</c:v>
                </c:pt>
                <c:pt idx="2">
                  <c:v>1.7249679075738125E-2</c:v>
                </c:pt>
                <c:pt idx="3">
                  <c:v>9.1692646249770768E-5</c:v>
                </c:pt>
                <c:pt idx="4">
                  <c:v>1.6390060517146525E-3</c:v>
                </c:pt>
                <c:pt idx="5">
                  <c:v>0.11423757564643315</c:v>
                </c:pt>
                <c:pt idx="6">
                  <c:v>5.8797909407665508E-3</c:v>
                </c:pt>
                <c:pt idx="7">
                  <c:v>7.9451677975426377E-2</c:v>
                </c:pt>
                <c:pt idx="8">
                  <c:v>0.24100265908674123</c:v>
                </c:pt>
                <c:pt idx="9">
                  <c:v>5.386942967174033E-4</c:v>
                </c:pt>
                <c:pt idx="10">
                  <c:v>3.519851457913075E-2</c:v>
                </c:pt>
                <c:pt idx="11">
                  <c:v>6.1892536218595266E-4</c:v>
                </c:pt>
                <c:pt idx="12">
                  <c:v>3.014395745461214E-3</c:v>
                </c:pt>
                <c:pt idx="13">
                  <c:v>4.3554006968641115E-4</c:v>
                </c:pt>
                <c:pt idx="14">
                  <c:v>9.4695580414450767E-2</c:v>
                </c:pt>
                <c:pt idx="15">
                  <c:v>4.0115532734274714E-4</c:v>
                </c:pt>
                <c:pt idx="16">
                  <c:v>2.2923161562442691E-4</c:v>
                </c:pt>
                <c:pt idx="17">
                  <c:v>4.7680176049880799E-3</c:v>
                </c:pt>
                <c:pt idx="18">
                  <c:v>3.3926279112415185E-3</c:v>
                </c:pt>
                <c:pt idx="19">
                  <c:v>1.1232349165596919E-3</c:v>
                </c:pt>
                <c:pt idx="20">
                  <c:v>1.4556207592151111E-3</c:v>
                </c:pt>
                <c:pt idx="21">
                  <c:v>7.220795892169448E-4</c:v>
                </c:pt>
                <c:pt idx="22">
                  <c:v>9.3572345497891063E-2</c:v>
                </c:pt>
                <c:pt idx="23">
                  <c:v>1.490005501558775E-4</c:v>
                </c:pt>
                <c:pt idx="24">
                  <c:v>8.2122226297450945E-2</c:v>
                </c:pt>
                <c:pt idx="25">
                  <c:v>1.9943150559325142E-2</c:v>
                </c:pt>
                <c:pt idx="26">
                  <c:v>2.1192462864478269E-2</c:v>
                </c:pt>
              </c:numCache>
            </c:numRef>
          </c:val>
        </c:ser>
        <c:dLbls>
          <c:showVal val="1"/>
        </c:dLbls>
        <c:axId val="137224960"/>
        <c:axId val="137226496"/>
      </c:barChart>
      <c:catAx>
        <c:axId val="137224960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7226496"/>
        <c:crosses val="autoZero"/>
        <c:auto val="1"/>
        <c:lblAlgn val="ctr"/>
        <c:lblOffset val="80"/>
        <c:tickLblSkip val="1"/>
        <c:tickMarkSkip val="1"/>
      </c:catAx>
      <c:valAx>
        <c:axId val="137226496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722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302219932788772"/>
          <c:y val="0.29199925153864437"/>
          <c:w val="0.21713405450486944"/>
          <c:h val="0.16957504589382974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DICIEMBRE</a:t>
            </a:r>
            <a:r>
              <a:rPr lang="es-MX" sz="1400"/>
              <a:t>
2013 VS 2012</a:t>
            </a:r>
          </a:p>
        </c:rich>
      </c:tx>
      <c:layout>
        <c:manualLayout>
          <c:xMode val="edge"/>
          <c:yMode val="edge"/>
          <c:x val="0.51966893987063656"/>
          <c:y val="5.2838159009651373E-2"/>
        </c:manualLayout>
      </c:layout>
    </c:title>
    <c:plotArea>
      <c:layout>
        <c:manualLayout>
          <c:layoutTarget val="inner"/>
          <c:xMode val="edge"/>
          <c:yMode val="edge"/>
          <c:x val="0.12710291974200472"/>
          <c:y val="9.6899408194441768E-3"/>
          <c:w val="0.8467297447519001"/>
          <c:h val="0.95349017663323765"/>
        </c:manualLayout>
      </c:layout>
      <c:barChart>
        <c:barDir val="bar"/>
        <c:grouping val="clustered"/>
        <c:ser>
          <c:idx val="0"/>
          <c:order val="0"/>
          <c:tx>
            <c:strRef>
              <c:f>'EUROPA ENERO-DICIEMBRE'!$C$7:$D$7</c:f>
              <c:strCache>
                <c:ptCount val="1"/>
                <c:pt idx="0">
                  <c:v>ENE-DIC  2012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4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8.6393088552915685E-3"/>
                  <c:y val="1.83727034120734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5"/>
              <c:layout>
                <c:manualLayout>
                  <c:x val="-7.8644921004744923E-3"/>
                  <c:y val="-2.7269721206109212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ENERO-DICIEMBRE'!$B$9:$B$35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ENERO-DICIEMBRE'!$D$9:$D$35</c:f>
              <c:numCache>
                <c:formatCode>0.00%</c:formatCode>
                <c:ptCount val="27"/>
                <c:pt idx="0">
                  <c:v>0.14220701578546388</c:v>
                </c:pt>
                <c:pt idx="1">
                  <c:v>3.7206380007287405E-3</c:v>
                </c:pt>
                <c:pt idx="2">
                  <c:v>1.6914905098086148E-2</c:v>
                </c:pt>
                <c:pt idx="3">
                  <c:v>4.1779708738797747E-4</c:v>
                </c:pt>
                <c:pt idx="4">
                  <c:v>1.2320205671568748E-3</c:v>
                </c:pt>
                <c:pt idx="5">
                  <c:v>0.20086316237133506</c:v>
                </c:pt>
                <c:pt idx="6">
                  <c:v>3.470600869146166E-3</c:v>
                </c:pt>
                <c:pt idx="7">
                  <c:v>8.0801529286934709E-2</c:v>
                </c:pt>
                <c:pt idx="8">
                  <c:v>0.26096931061343509</c:v>
                </c:pt>
                <c:pt idx="9">
                  <c:v>1.7096556005646139E-4</c:v>
                </c:pt>
                <c:pt idx="10">
                  <c:v>4.9302193381282049E-2</c:v>
                </c:pt>
                <c:pt idx="11">
                  <c:v>5.0221133266585528E-4</c:v>
                </c:pt>
                <c:pt idx="12">
                  <c:v>2.7162153353970301E-3</c:v>
                </c:pt>
                <c:pt idx="13">
                  <c:v>2.8316170884351414E-4</c:v>
                </c:pt>
                <c:pt idx="14">
                  <c:v>0.1102994996051764</c:v>
                </c:pt>
                <c:pt idx="15">
                  <c:v>1.7417116430752002E-4</c:v>
                </c:pt>
                <c:pt idx="16">
                  <c:v>8.3345710527524914E-5</c:v>
                </c:pt>
                <c:pt idx="17">
                  <c:v>4.2858928836654164E-3</c:v>
                </c:pt>
                <c:pt idx="18">
                  <c:v>2.1167673404490625E-3</c:v>
                </c:pt>
                <c:pt idx="19">
                  <c:v>3.0656261987624229E-3</c:v>
                </c:pt>
                <c:pt idx="20">
                  <c:v>1.9928173094081281E-3</c:v>
                </c:pt>
                <c:pt idx="21">
                  <c:v>1.0215192213373567E-3</c:v>
                </c:pt>
                <c:pt idx="22">
                  <c:v>6.0413886250201686E-2</c:v>
                </c:pt>
                <c:pt idx="23">
                  <c:v>1.9019918556281327E-4</c:v>
                </c:pt>
                <c:pt idx="24">
                  <c:v>2.8579030432938225E-2</c:v>
                </c:pt>
                <c:pt idx="25">
                  <c:v>1.1513461935052321E-2</c:v>
                </c:pt>
                <c:pt idx="26">
                  <c:v>1.2692055764691552E-2</c:v>
                </c:pt>
              </c:numCache>
            </c:numRef>
          </c:val>
        </c:ser>
        <c:ser>
          <c:idx val="1"/>
          <c:order val="1"/>
          <c:tx>
            <c:strRef>
              <c:f>'EUROPA ENERO-DICIEMBRE'!$E$7:$F$7</c:f>
              <c:strCache>
                <c:ptCount val="1"/>
                <c:pt idx="0">
                  <c:v>ENE-DIC  2013</c:v>
                </c:pt>
              </c:strCache>
            </c:strRef>
          </c:tx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105E-2"/>
                  <c:y val="2.6246719160105212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5"/>
              <c:layout>
                <c:manualLayout>
                  <c:x val="0"/>
                  <c:y val="-1.5748031496063165E-2"/>
                </c:manualLayout>
              </c:layout>
              <c:showVal val="1"/>
            </c:dLbl>
            <c:dLbl>
              <c:idx val="26"/>
              <c:delete val="1"/>
            </c:dLbl>
            <c:numFmt formatCode="0.00%" sourceLinked="0"/>
            <c:showVal val="1"/>
          </c:dLbls>
          <c:cat>
            <c:strRef>
              <c:f>'EUROPA ENERO-DICIEMBRE'!$B$9:$B$35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ENERO-DICIEMBRE'!$F$9:$F$35</c:f>
              <c:numCache>
                <c:formatCode>0.00%</c:formatCode>
                <c:ptCount val="27"/>
                <c:pt idx="0">
                  <c:v>0.1383360915117805</c:v>
                </c:pt>
                <c:pt idx="1">
                  <c:v>4.0137968666296257E-3</c:v>
                </c:pt>
                <c:pt idx="2">
                  <c:v>1.6196581451897167E-2</c:v>
                </c:pt>
                <c:pt idx="3">
                  <c:v>2.9174956137992562E-4</c:v>
                </c:pt>
                <c:pt idx="4">
                  <c:v>1.7256040609945772E-3</c:v>
                </c:pt>
                <c:pt idx="5">
                  <c:v>0.17022441814383552</c:v>
                </c:pt>
                <c:pt idx="6">
                  <c:v>3.2182067658017735E-3</c:v>
                </c:pt>
                <c:pt idx="7">
                  <c:v>7.759741746872903E-2</c:v>
                </c:pt>
                <c:pt idx="8">
                  <c:v>0.29762438189918011</c:v>
                </c:pt>
                <c:pt idx="9">
                  <c:v>3.3357031761868634E-4</c:v>
                </c:pt>
                <c:pt idx="10">
                  <c:v>3.6016632712195532E-2</c:v>
                </c:pt>
                <c:pt idx="11">
                  <c:v>4.938832165339355E-4</c:v>
                </c:pt>
                <c:pt idx="12">
                  <c:v>3.3347074438954639E-3</c:v>
                </c:pt>
                <c:pt idx="13">
                  <c:v>2.0312938744540898E-4</c:v>
                </c:pt>
                <c:pt idx="14">
                  <c:v>9.2653885446974268E-2</c:v>
                </c:pt>
                <c:pt idx="15">
                  <c:v>2.1408244265079868E-4</c:v>
                </c:pt>
                <c:pt idx="16">
                  <c:v>1.6827875724644174E-4</c:v>
                </c:pt>
                <c:pt idx="17">
                  <c:v>3.8455181093831835E-3</c:v>
                </c:pt>
                <c:pt idx="18">
                  <c:v>3.0479365439725339E-3</c:v>
                </c:pt>
                <c:pt idx="19">
                  <c:v>1.7066851474579951E-3</c:v>
                </c:pt>
                <c:pt idx="20">
                  <c:v>1.6021332568610933E-3</c:v>
                </c:pt>
                <c:pt idx="21">
                  <c:v>7.1493578522452764E-4</c:v>
                </c:pt>
                <c:pt idx="22">
                  <c:v>8.1885040715493393E-2</c:v>
                </c:pt>
                <c:pt idx="23">
                  <c:v>1.642958280808455E-4</c:v>
                </c:pt>
                <c:pt idx="24">
                  <c:v>3.303740169632953E-2</c:v>
                </c:pt>
                <c:pt idx="25">
                  <c:v>1.1570409226057119E-2</c:v>
                </c:pt>
                <c:pt idx="26">
                  <c:v>1.9779226236350998E-2</c:v>
                </c:pt>
              </c:numCache>
            </c:numRef>
          </c:val>
        </c:ser>
        <c:dLbls>
          <c:showVal val="1"/>
        </c:dLbls>
        <c:axId val="137320704"/>
        <c:axId val="137363456"/>
      </c:barChart>
      <c:catAx>
        <c:axId val="137320704"/>
        <c:scaling>
          <c:orientation val="minMax"/>
        </c:scaling>
        <c:axPos val="l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7363456"/>
        <c:crosses val="autoZero"/>
        <c:auto val="1"/>
        <c:lblAlgn val="ctr"/>
        <c:lblOffset val="80"/>
        <c:tickLblSkip val="1"/>
        <c:tickMarkSkip val="1"/>
      </c:catAx>
      <c:valAx>
        <c:axId val="137363456"/>
        <c:scaling>
          <c:orientation val="minMax"/>
        </c:scaling>
        <c:axPos val="b"/>
        <c:majorGridlines/>
        <c:numFmt formatCode="0%" sourceLinked="0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732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94058491068746"/>
          <c:y val="0.28937255874511747"/>
          <c:w val="0.40957398683696111"/>
          <c:h val="9.4498728997458245E-2"/>
        </c:manualLayout>
      </c:layout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printSettings>
    <c:headerFooter alignWithMargins="0"/>
    <c:pageMargins b="1" l="0.75000000000001465" r="0.75000000000001465" t="1" header="0" footer="0"/>
    <c:pageSetup orientation="landscape" horizontalDpi="360" verticalDpi="36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DICIEM</a:t>
            </a:r>
            <a:r>
              <a:rPr lang="es-MX"/>
              <a:t>BRE
2013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</c:title>
    <c:view3D>
      <c:rotX val="30"/>
      <c:perspective val="0"/>
    </c:view3D>
    <c:plotArea>
      <c:layout>
        <c:manualLayout>
          <c:layoutTarget val="inner"/>
          <c:xMode val="edge"/>
          <c:yMode val="edge"/>
          <c:x val="0.27546327431377782"/>
          <c:y val="0.40202099514876494"/>
          <c:w val="0.43171345092033209"/>
          <c:h val="0.4707079993450225"/>
        </c:manualLayout>
      </c:layout>
      <c:pie3DChart>
        <c:varyColors val="1"/>
        <c:ser>
          <c:idx val="0"/>
          <c:order val="0"/>
          <c:tx>
            <c:strRef>
              <c:f>'PRINCIPALES MERCADOS II'!$K$2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0.11924820161368722"/>
                  <c:y val="-0.10048240939579063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0.13783894817166994"/>
                  <c:y val="-0.16397500088023337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 val="-0.17235906094575915"/>
                  <c:y val="-0.23224824817195652"/>
                </c:manualLayout>
              </c:layout>
              <c:dLblPos val="bestFit"/>
              <c:showVal val="1"/>
              <c:showCatName val="1"/>
            </c:dLbl>
            <c:dLbl>
              <c:idx val="8"/>
              <c:layout>
                <c:manualLayout>
                  <c:x val="-0.11626133438445489"/>
                  <c:y val="-0.31359373224982218"/>
                </c:manualLayout>
              </c:layout>
              <c:dLblPos val="bestFit"/>
              <c:showVal val="1"/>
              <c:showCatName val="1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Val val="1"/>
              <c:showCatName val="1"/>
            </c:dLbl>
            <c:dLbl>
              <c:idx val="10"/>
              <c:layout>
                <c:manualLayout>
                  <c:x val="7.9451739723174417E-2"/>
                  <c:y val="-0.33431863364275594"/>
                </c:manualLayout>
              </c:layout>
              <c:dLblPos val="bestFit"/>
              <c:showVal val="1"/>
              <c:showCatName val="1"/>
            </c:dLbl>
            <c:dLbl>
              <c:idx val="11"/>
              <c:layout>
                <c:manualLayout>
                  <c:x val="0.19292665368680628"/>
                  <c:y val="-0.30040377891946179"/>
                </c:manualLayout>
              </c:layout>
              <c:dLblPos val="bestFit"/>
              <c:showVal val="1"/>
              <c:showCatName val="1"/>
            </c:dLbl>
            <c:dLbl>
              <c:idx val="12"/>
              <c:layout>
                <c:manualLayout>
                  <c:x val="0.38614638482289915"/>
                  <c:y val="-0.2478784227693514"/>
                </c:manualLayout>
              </c:layout>
              <c:dLblPos val="bestFit"/>
              <c:showVal val="1"/>
              <c:showCatName val="1"/>
            </c:dLbl>
            <c:dLbl>
              <c:idx val="13"/>
              <c:layout>
                <c:manualLayout>
                  <c:x val="0.26568654612617865"/>
                  <c:y val="-0.13407333174262642"/>
                </c:manualLayout>
              </c:layout>
              <c:dLblPos val="bestFit"/>
              <c:showVal val="1"/>
              <c:showCatName val="1"/>
            </c:dLbl>
            <c:dLbl>
              <c:idx val="14"/>
              <c:layout>
                <c:manualLayout>
                  <c:x val="0.22349458053854379"/>
                  <c:y val="-4.4309764309764292E-2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'PRINCIPALES MERCADOS II'!$C$11:$C$25</c:f>
              <c:strCache>
                <c:ptCount val="15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Suiza</c:v>
                </c:pt>
                <c:pt idx="12">
                  <c:v>Argentina</c:v>
                </c:pt>
                <c:pt idx="13">
                  <c:v>Brasil</c:v>
                </c:pt>
                <c:pt idx="14">
                  <c:v>Chile</c:v>
                </c:pt>
              </c:strCache>
            </c:strRef>
          </c:cat>
          <c:val>
            <c:numRef>
              <c:f>'PRINCIPALES MERCADOS II'!$Q$11:$Q$25</c:f>
              <c:numCache>
                <c:formatCode>0.00%</c:formatCode>
                <c:ptCount val="15"/>
                <c:pt idx="0">
                  <c:v>0.3065973086491901</c:v>
                </c:pt>
                <c:pt idx="1">
                  <c:v>0.1709970936489556</c:v>
                </c:pt>
                <c:pt idx="2">
                  <c:v>0.21345939946634729</c:v>
                </c:pt>
                <c:pt idx="3">
                  <c:v>3.3411373127616106E-2</c:v>
                </c:pt>
                <c:pt idx="4">
                  <c:v>3.9118499038631504E-3</c:v>
                </c:pt>
                <c:pt idx="5">
                  <c:v>4.1113143272164081E-2</c:v>
                </c:pt>
                <c:pt idx="6">
                  <c:v>1.8741575249480839E-2</c:v>
                </c:pt>
                <c:pt idx="7">
                  <c:v>7.1883188015781113E-2</c:v>
                </c:pt>
                <c:pt idx="8">
                  <c:v>8.6988517688819621E-3</c:v>
                </c:pt>
                <c:pt idx="9">
                  <c:v>2.2378061318355465E-2</c:v>
                </c:pt>
                <c:pt idx="10">
                  <c:v>1.9777135662983523E-2</c:v>
                </c:pt>
                <c:pt idx="11">
                  <c:v>2.7945220633769706E-3</c:v>
                </c:pt>
                <c:pt idx="12">
                  <c:v>3.4982510187860666E-2</c:v>
                </c:pt>
                <c:pt idx="13">
                  <c:v>3.4277386376344201E-3</c:v>
                </c:pt>
                <c:pt idx="14">
                  <c:v>8.0995446275794313E-3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view3D>
      <c:hPercent val="55"/>
      <c:depthPercent val="100"/>
      <c:rAngAx val="1"/>
    </c:view3D>
    <c:plotArea>
      <c:layout>
        <c:manualLayout>
          <c:layoutTarget val="inner"/>
          <c:xMode val="edge"/>
          <c:yMode val="edge"/>
          <c:x val="7.9817604302671472E-2"/>
          <c:y val="2.5735317217047419E-2"/>
          <c:w val="0.90421943160022167"/>
          <c:h val="0.80514778150471544"/>
        </c:manualLayout>
      </c:layout>
      <c:bar3DChart>
        <c:barDir val="col"/>
        <c:grouping val="clustered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2013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NOCH.I'!$C$26,'PRINC. MDOS. PROD.CTOS. NOCH.I'!$C$12,'PRINC. MDOS. PROD.CTOS. NOCH.I'!$C$11,'PRINC. MDOS. PROD.CTOS. NOCH.I'!$C$32,'PRINC. MDOS. PROD.CTOS. NOCH.I'!$C$13)</c:f>
              <c:numCache>
                <c:formatCode>#,##0</c:formatCode>
                <c:ptCount val="5"/>
                <c:pt idx="0">
                  <c:v>314281</c:v>
                </c:pt>
                <c:pt idx="1">
                  <c:v>248959.375</c:v>
                </c:pt>
                <c:pt idx="2">
                  <c:v>306323</c:v>
                </c:pt>
                <c:pt idx="3">
                  <c:v>73174</c:v>
                </c:pt>
                <c:pt idx="4">
                  <c:v>66523.975000000006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2013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NOCH.I'!$E$26,'PRINC. MDOS. PROD.CTOS. NOCH.I'!$E$12,'PRINC. MDOS. PROD.CTOS. NOCH.I'!$E$11,'PRINC. MDOS. PROD.CTOS. NOCH.I'!$E$32,'PRINC. MDOS. PROD.CTOS. NOCH.I'!$E$13)</c:f>
              <c:numCache>
                <c:formatCode>#,##0</c:formatCode>
                <c:ptCount val="5"/>
                <c:pt idx="0">
                  <c:v>247793</c:v>
                </c:pt>
                <c:pt idx="1">
                  <c:v>260162</c:v>
                </c:pt>
                <c:pt idx="2">
                  <c:v>306164</c:v>
                </c:pt>
                <c:pt idx="3">
                  <c:v>67472</c:v>
                </c:pt>
                <c:pt idx="4">
                  <c:v>61603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NOCH.I'!$G$26,'PRINC. MDOS. PROD.CTOS. NOCH.I'!$G$12,'PRINC. MDOS. PROD.CTOS. NOCH.I'!$G$11,'PRINC. MDOS. PROD.CTOS. NOCH.I'!$G$32,'PRINC. MDOS. PROD.CTOS. NOCH.I'!$G$13)</c:f>
              <c:numCache>
                <c:formatCode>#,##0</c:formatCode>
                <c:ptCount val="5"/>
                <c:pt idx="0">
                  <c:v>285718</c:v>
                </c:pt>
                <c:pt idx="1">
                  <c:v>320931</c:v>
                </c:pt>
                <c:pt idx="2">
                  <c:v>322699</c:v>
                </c:pt>
                <c:pt idx="3">
                  <c:v>48998</c:v>
                </c:pt>
                <c:pt idx="4">
                  <c:v>83127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2013</c:v>
                </c:pt>
              </c:strCache>
            </c:strRef>
          </c:tx>
          <c:spPr>
            <a:solidFill>
              <a:srgbClr val="FF66CC"/>
            </a:solidFill>
          </c:spPr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NOCH.I'!$I$26,'PRINC. MDOS. PROD.CTOS. NOCH.I'!$I$12,'PRINC. MDOS. PROD.CTOS. NOCH.I'!$I$11,'PRINC. MDOS. PROD.CTOS. NOCH.I'!$I$32,'PRINC. MDOS. PROD.CTOS. NOCH.I'!$I$13)</c:f>
              <c:numCache>
                <c:formatCode>#,##0</c:formatCode>
                <c:ptCount val="5"/>
                <c:pt idx="0">
                  <c:v>301140</c:v>
                </c:pt>
                <c:pt idx="1">
                  <c:v>301926</c:v>
                </c:pt>
                <c:pt idx="2">
                  <c:v>246923</c:v>
                </c:pt>
                <c:pt idx="3">
                  <c:v>59137</c:v>
                </c:pt>
                <c:pt idx="4">
                  <c:v>104358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NOCH.I'!$K$26,'PRINC. MDOS. PROD.CTOS. NOCH.I'!$K$12,'PRINC. MDOS. PROD.CTOS. NOCH.I'!$K$11,'PRINC. MDOS. PROD.CTOS. NOCH.I'!$K$32,'PRINC. MDOS. PROD.CTOS. NOCH.I'!$K$13)</c:f>
              <c:numCache>
                <c:formatCode>#,##0</c:formatCode>
                <c:ptCount val="5"/>
                <c:pt idx="0">
                  <c:v>343989</c:v>
                </c:pt>
                <c:pt idx="1">
                  <c:v>280417</c:v>
                </c:pt>
                <c:pt idx="2">
                  <c:v>141928</c:v>
                </c:pt>
                <c:pt idx="3">
                  <c:v>62183</c:v>
                </c:pt>
                <c:pt idx="4">
                  <c:v>104900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NOCH.I'!$M$26,'PRINC. MDOS. PROD.CTOS. NOCH.I'!$M$12,'PRINC. MDOS. PROD.CTOS. NOCH.I'!$M$11,'PRINC. MDOS. PROD.CTOS. NOCH.I'!$M$32,'PRINC. MDOS. PROD.CTOS. NOCH.I'!$M$13)</c:f>
              <c:numCache>
                <c:formatCode>#,##0</c:formatCode>
                <c:ptCount val="5"/>
                <c:pt idx="0">
                  <c:v>319469</c:v>
                </c:pt>
                <c:pt idx="1">
                  <c:v>315590</c:v>
                </c:pt>
                <c:pt idx="2">
                  <c:v>86756</c:v>
                </c:pt>
                <c:pt idx="3">
                  <c:v>55780</c:v>
                </c:pt>
                <c:pt idx="4">
                  <c:v>115192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'PRINC. MDOS. PROD. CTOS.NOCH.II'!$C$7:$D$7</c:f>
              <c:strCache>
                <c:ptCount val="1"/>
                <c:pt idx="0">
                  <c:v> JUL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CTOS.NOCH.II'!$C$26,'PRINC. MDOS. PROD. CTOS.NOCH.II'!$C$12,'PRINC. MDOS. PROD. CTOS.NOCH.II'!$C$11,'PRINC. MDOS. PROD. CTOS.NOCH.II'!$C$32,'PRINC. MDOS. PROD. CTOS.NOCH.II'!$C$13)</c:f>
              <c:numCache>
                <c:formatCode>#,##0</c:formatCode>
                <c:ptCount val="5"/>
                <c:pt idx="0">
                  <c:v>387069</c:v>
                </c:pt>
                <c:pt idx="1">
                  <c:v>314602</c:v>
                </c:pt>
                <c:pt idx="2">
                  <c:v>86049</c:v>
                </c:pt>
                <c:pt idx="3">
                  <c:v>51439</c:v>
                </c:pt>
                <c:pt idx="4">
                  <c:v>192882</c:v>
                </c:pt>
              </c:numCache>
            </c:numRef>
          </c:val>
        </c:ser>
        <c:ser>
          <c:idx val="7"/>
          <c:order val="7"/>
          <c:tx>
            <c:strRef>
              <c:f>'PRINC. MDOS. PROD. CTOS.NOCH.II'!$E$7:$F$7</c:f>
              <c:strCache>
                <c:ptCount val="1"/>
                <c:pt idx="0">
                  <c:v> AGO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CTOS.NOCH.II'!$E$26,'PRINC. MDOS. PROD. CTOS.NOCH.II'!$E$12,'PRINC. MDOS. PROD. CTOS.NOCH.II'!$E$11,'PRINC. MDOS. PROD. CTOS.NOCH.II'!$E$32,'PRINC. MDOS. PROD. CTOS.NOCH.II'!$E$13)</c:f>
              <c:numCache>
                <c:formatCode>#,##0</c:formatCode>
                <c:ptCount val="5"/>
                <c:pt idx="0">
                  <c:v>452007</c:v>
                </c:pt>
                <c:pt idx="1">
                  <c:v>213310</c:v>
                </c:pt>
                <c:pt idx="2">
                  <c:v>90876</c:v>
                </c:pt>
                <c:pt idx="3">
                  <c:v>38231</c:v>
                </c:pt>
                <c:pt idx="4">
                  <c:v>151794</c:v>
                </c:pt>
              </c:numCache>
            </c:numRef>
          </c:val>
        </c:ser>
        <c:ser>
          <c:idx val="8"/>
          <c:order val="8"/>
          <c:tx>
            <c:strRef>
              <c:f>'PRINC. MDOS. PROD. CTOS.NOCH.II'!$G$7:$H$7</c:f>
              <c:strCache>
                <c:ptCount val="1"/>
                <c:pt idx="0">
                  <c:v> SEP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CTOS.NOCH.II'!$G$26,'PRINC. MDOS. PROD. CTOS.NOCH.II'!$G$12,'PRINC. MDOS. PROD. CTOS.NOCH.II'!$G$11,'PRINC. MDOS. PROD. CTOS.NOCH.II'!$G$32,'PRINC. MDOS. PROD. CTOS.NOCH.II'!$G$13)</c:f>
              <c:numCache>
                <c:formatCode>#,##0</c:formatCode>
                <c:ptCount val="5"/>
                <c:pt idx="0">
                  <c:v>341023</c:v>
                </c:pt>
                <c:pt idx="1">
                  <c:v>141712</c:v>
                </c:pt>
                <c:pt idx="2">
                  <c:v>84773</c:v>
                </c:pt>
                <c:pt idx="3">
                  <c:v>43365</c:v>
                </c:pt>
                <c:pt idx="4">
                  <c:v>98749</c:v>
                </c:pt>
              </c:numCache>
            </c:numRef>
          </c:val>
        </c:ser>
        <c:ser>
          <c:idx val="9"/>
          <c:order val="9"/>
          <c:tx>
            <c:strRef>
              <c:f>'PRINC. MDOS. PROD. CTOS.NOCH.II'!$I$7:$J$7</c:f>
              <c:strCache>
                <c:ptCount val="1"/>
                <c:pt idx="0">
                  <c:v> OCT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CTOS.NOCH.II'!$I$26,'PRINC. MDOS. PROD. CTOS.NOCH.II'!$I$12,'PRINC. MDOS. PROD. CTOS.NOCH.II'!$I$11,'PRINC. MDOS. PROD. CTOS.NOCH.II'!$I$32,'PRINC. MDOS. PROD. CTOS.NOCH.II'!$I$13)</c:f>
              <c:numCache>
                <c:formatCode>#,##0</c:formatCode>
                <c:ptCount val="5"/>
                <c:pt idx="0">
                  <c:v>363260</c:v>
                </c:pt>
                <c:pt idx="1">
                  <c:v>177960</c:v>
                </c:pt>
                <c:pt idx="2">
                  <c:v>101953</c:v>
                </c:pt>
                <c:pt idx="3">
                  <c:v>42044</c:v>
                </c:pt>
                <c:pt idx="4">
                  <c:v>88147</c:v>
                </c:pt>
              </c:numCache>
            </c:numRef>
          </c:val>
        </c:ser>
        <c:ser>
          <c:idx val="10"/>
          <c:order val="10"/>
          <c:tx>
            <c:strRef>
              <c:f>'PRINC. MDOS. PROD. CTOS.NOCH.II'!$K$7:$L$7</c:f>
              <c:strCache>
                <c:ptCount val="1"/>
                <c:pt idx="0">
                  <c:v> NOV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CTOS.NOCH.II'!$K$26,'PRINC. MDOS. PROD. CTOS.NOCH.II'!$K$12,'PRINC. MDOS. PROD. CTOS.NOCH.II'!$K$11,'PRINC. MDOS. PROD. CTOS.NOCH.II'!$K$32,'PRINC. MDOS. PROD. CTOS.NOCH.II'!$K$13)</c:f>
              <c:numCache>
                <c:formatCode>#,##0</c:formatCode>
                <c:ptCount val="5"/>
                <c:pt idx="0">
                  <c:v>342460</c:v>
                </c:pt>
                <c:pt idx="1">
                  <c:v>208068</c:v>
                </c:pt>
                <c:pt idx="2">
                  <c:v>211700</c:v>
                </c:pt>
                <c:pt idx="3">
                  <c:v>45015</c:v>
                </c:pt>
                <c:pt idx="4">
                  <c:v>103460</c:v>
                </c:pt>
              </c:numCache>
            </c:numRef>
          </c:val>
        </c:ser>
        <c:ser>
          <c:idx val="11"/>
          <c:order val="11"/>
          <c:tx>
            <c:strRef>
              <c:f>'PRINC. MDOS. PROD. CTOS.NOCH.II'!$M$7:$N$7</c:f>
              <c:strCache>
                <c:ptCount val="1"/>
                <c:pt idx="0">
                  <c:v> DIC  2013</c:v>
                </c:pt>
              </c:strCache>
            </c:strRef>
          </c:tx>
          <c:cat>
            <c:strRef>
              <c:f>('PRINC. MDOS. PROD. CTOS.NOCH.II'!$B$16,'PRINC. MDOS. PROD. CTOS.NOCH.II'!$B$12,'PRINC. MDOS. PROD. CTOS.NOCH.II'!$B$11,'PRINC. MDOS. PROD. CTOS.NOCH.II'!$B$28,'PRINC. MDOS. PROD. CTOS.NOCH.II'!$B$13)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 CTOS.NOCH.II'!$M$26,'PRINC. MDOS. PROD. CTOS.NOCH.II'!$M$12,'PRINC. MDOS. PROD. CTOS.NOCH.II'!$M$11,'PRINC. MDOS. PROD. CTOS.NOCH.II'!$M$32,'PRINC. MDOS. PROD. CTOS.NOCH.II'!$M$13)</c:f>
              <c:numCache>
                <c:formatCode>#,##0</c:formatCode>
                <c:ptCount val="5"/>
                <c:pt idx="0">
                  <c:v>326269</c:v>
                </c:pt>
                <c:pt idx="1">
                  <c:v>249574</c:v>
                </c:pt>
                <c:pt idx="2">
                  <c:v>259148</c:v>
                </c:pt>
                <c:pt idx="3">
                  <c:v>37812</c:v>
                </c:pt>
                <c:pt idx="4">
                  <c:v>94460</c:v>
                </c:pt>
              </c:numCache>
            </c:numRef>
          </c:val>
        </c:ser>
        <c:shape val="box"/>
        <c:axId val="138146560"/>
        <c:axId val="138148096"/>
        <c:axId val="0"/>
      </c:bar3DChart>
      <c:catAx>
        <c:axId val="1381465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8148096"/>
        <c:crosses val="autoZero"/>
        <c:auto val="1"/>
        <c:lblAlgn val="ctr"/>
        <c:lblOffset val="100"/>
        <c:tickLblSkip val="1"/>
        <c:tickMarkSkip val="1"/>
      </c:catAx>
      <c:valAx>
        <c:axId val="138148096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8146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24514849061"/>
          <c:w val="0.74302097642584686"/>
          <c:h val="8.8777564221795044E-2"/>
        </c:manualLayout>
      </c:layout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AFLUENCIA GENERAL ENERO - FEBRERO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412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Val val="1"/>
          </c:dLbls>
          <c:cat>
            <c:numRef>
              <c:f>'COMPART.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3215862</c:v>
                </c:pt>
                <c:pt idx="1">
                  <c:v>3372687</c:v>
                </c:pt>
                <c:pt idx="2">
                  <c:v>3610367</c:v>
                </c:pt>
                <c:pt idx="3">
                  <c:v>3895548</c:v>
                </c:pt>
                <c:pt idx="4">
                  <c:v>4158135</c:v>
                </c:pt>
              </c:numCache>
            </c:numRef>
          </c:val>
        </c:ser>
        <c:dLbls>
          <c:showVal val="1"/>
        </c:dLbls>
        <c:marker val="1"/>
        <c:axId val="124054144"/>
        <c:axId val="118133120"/>
      </c:lineChart>
      <c:catAx>
        <c:axId val="1240541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18133120"/>
        <c:crosses val="autoZero"/>
        <c:auto val="1"/>
        <c:lblAlgn val="ctr"/>
        <c:lblOffset val="100"/>
      </c:catAx>
      <c:valAx>
        <c:axId val="1181331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240541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591094615655"/>
          <c:y val="4.3859772305531883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8383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0.75936247188813921</c:v>
                </c:pt>
                <c:pt idx="1">
                  <c:v>0.24063752811186076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3894897753247E-3"/>
          <c:y val="0.91375288812090449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4824810297405641"/>
          <c:y val="0.32399610887801406"/>
          <c:w val="0.74064993509803256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PLAN'!$H$29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16732414984074703"/>
                  <c:y val="-0.15009856285447776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</c:dLbl>
            <c:dLbl>
              <c:idx val="7"/>
              <c:layout>
                <c:manualLayout>
                  <c:x val="-0.11845950628720428"/>
                  <c:y val="-0.14097131215242664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CatName val="1"/>
            <c:showLeaderLines val="1"/>
          </c:dLbls>
          <c:cat>
            <c:strRef>
              <c:f>'CUARTOS POR PLAN'!$H$30:$H$37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PLAN'!$K$30:$K$37</c:f>
              <c:numCache>
                <c:formatCode>0.0%</c:formatCode>
                <c:ptCount val="8"/>
                <c:pt idx="0">
                  <c:v>1.5644861640754864E-3</c:v>
                </c:pt>
                <c:pt idx="1">
                  <c:v>1.0633616896450572E-2</c:v>
                </c:pt>
                <c:pt idx="2">
                  <c:v>4.629901241810893E-2</c:v>
                </c:pt>
                <c:pt idx="3">
                  <c:v>8.152439620612105E-2</c:v>
                </c:pt>
                <c:pt idx="4">
                  <c:v>0.59384472474821548</c:v>
                </c:pt>
                <c:pt idx="5">
                  <c:v>3.4883152439620611E-2</c:v>
                </c:pt>
                <c:pt idx="6">
                  <c:v>0.17598024836217854</c:v>
                </c:pt>
                <c:pt idx="7">
                  <c:v>5.5270362765229293E-2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184786112477E-2"/>
          <c:y val="3.8986105757759411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972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Val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0.16727779407450866</c:v>
                </c:pt>
                <c:pt idx="1">
                  <c:v>0.8327222059254914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06313026811E-2"/>
          <c:y val="0.19707578510728124"/>
          <c:w val="0.2291251093613299"/>
          <c:h val="0.1719171117596330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7"/>
  <c:chart>
    <c:autoTitleDeleted val="1"/>
    <c:view3D>
      <c:depthPercent val="100"/>
      <c:rAngAx val="1"/>
    </c:view3D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dPt>
            <c:idx val="0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rgbClr val="CCFF99"/>
              </a:solidFill>
            </c:spPr>
          </c:dPt>
          <c:dPt>
            <c:idx val="11"/>
            <c:spPr>
              <a:solidFill>
                <a:srgbClr val="CC99FF"/>
              </a:solidFill>
            </c:spPr>
          </c:dPt>
          <c:dPt>
            <c:idx val="12"/>
            <c:spPr>
              <a:solidFill>
                <a:srgbClr val="FF0066"/>
              </a:solidFill>
            </c:spPr>
          </c:dPt>
          <c:dPt>
            <c:idx val="15"/>
            <c:spPr>
              <a:solidFill>
                <a:srgbClr val="FF9900"/>
              </a:solidFill>
            </c:spPr>
          </c:dPt>
          <c:dPt>
            <c:idx val="16"/>
            <c:spPr>
              <a:solidFill>
                <a:srgbClr val="00B0F0"/>
              </a:solidFill>
            </c:spPr>
          </c:dPt>
          <c:dPt>
            <c:idx val="1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432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4198427102238127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2.9038112522687065E-2"/>
                  <c:y val="-0.1461794529798146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7.2595281306717732E-3"/>
                  <c:y val="-6.644520589991573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4"/>
              <c:layout>
                <c:manualLayout>
                  <c:x val="5.0816696914704113E-2"/>
                  <c:y val="-0.2657808235996751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6"/>
              <c:layout>
                <c:manualLayout>
                  <c:x val="2.4198427102238127E-3"/>
                  <c:y val="-0.1816168961264432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7"/>
              <c:layout>
                <c:manualLayout>
                  <c:x val="4.3557168784028856E-2"/>
                  <c:y val="-0.2790698647796626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9"/>
              <c:layout>
                <c:manualLayout>
                  <c:x val="7.2595281306717732E-3"/>
                  <c:y val="-7.530456668657130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0"/>
              <c:layout>
                <c:manualLayout>
                  <c:x val="2.9038112522687048E-2"/>
                  <c:y val="-0.1860465765197644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2"/>
              <c:layout>
                <c:manualLayout>
                  <c:x val="7.2595281306717732E-3"/>
                  <c:y val="-0.1151716902265212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3"/>
              <c:layout>
                <c:manualLayout>
                  <c:x val="7.2595281306717732E-3"/>
                  <c:y val="-9.3023288259883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4"/>
              <c:layout>
                <c:manualLayout>
                  <c:x val="1.209921355111881E-2"/>
                  <c:y val="-4.42968039332771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6"/>
              <c:layout>
                <c:manualLayout>
                  <c:x val="7.2595281306717732E-3"/>
                  <c:y val="-7.087488629324348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dLbl>
              <c:idx val="17"/>
              <c:layout>
                <c:manualLayout>
                  <c:x val="2.9038112522687048E-2"/>
                  <c:y val="-7.5304566686571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showVal val="1"/>
            </c:dLbl>
            <c:numFmt formatCode="0.00%" sourceLinked="0"/>
            <c:showVal val="1"/>
          </c:dLbls>
          <c:cat>
            <c:strRef>
              <c:f>'CUARTOS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9.6044783416446664E-2</c:v>
                </c:pt>
                <c:pt idx="1">
                  <c:v>1.1978097193702942E-3</c:v>
                </c:pt>
                <c:pt idx="2">
                  <c:v>7.1770802776962947E-2</c:v>
                </c:pt>
                <c:pt idx="3">
                  <c:v>4.8890192627358954E-4</c:v>
                </c:pt>
                <c:pt idx="4">
                  <c:v>0.18165151070695218</c:v>
                </c:pt>
                <c:pt idx="5">
                  <c:v>1.3200352009386917E-2</c:v>
                </c:pt>
                <c:pt idx="6">
                  <c:v>9.3306932629314554E-2</c:v>
                </c:pt>
                <c:pt idx="7">
                  <c:v>0.16263322577490955</c:v>
                </c:pt>
                <c:pt idx="8">
                  <c:v>0.12789674391317102</c:v>
                </c:pt>
                <c:pt idx="9">
                  <c:v>1.1489195267429353E-3</c:v>
                </c:pt>
                <c:pt idx="10">
                  <c:v>0.10029823017502688</c:v>
                </c:pt>
                <c:pt idx="11">
                  <c:v>1.6622665493302043E-2</c:v>
                </c:pt>
                <c:pt idx="12">
                  <c:v>4.9403539649946218E-2</c:v>
                </c:pt>
                <c:pt idx="13">
                  <c:v>1.7844920308986018E-3</c:v>
                </c:pt>
                <c:pt idx="14">
                  <c:v>3.4223134839151265E-3</c:v>
                </c:pt>
                <c:pt idx="15">
                  <c:v>4.8865747531045271E-2</c:v>
                </c:pt>
                <c:pt idx="16">
                  <c:v>1.8798279065219518E-2</c:v>
                </c:pt>
                <c:pt idx="17">
                  <c:v>1.1464750171115675E-2</c:v>
                </c:pt>
              </c:numCache>
            </c:numRef>
          </c:val>
        </c:ser>
        <c:dLbls>
          <c:showVal val="1"/>
        </c:dLbls>
        <c:gapWidth val="75"/>
        <c:shape val="cylinder"/>
        <c:axId val="139781248"/>
        <c:axId val="139782784"/>
        <c:axId val="0"/>
      </c:bar3DChart>
      <c:catAx>
        <c:axId val="139781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139782784"/>
        <c:crosses val="autoZero"/>
        <c:auto val="1"/>
        <c:lblAlgn val="ctr"/>
        <c:lblOffset val="100"/>
      </c:catAx>
      <c:valAx>
        <c:axId val="139782784"/>
        <c:scaling>
          <c:orientation val="minMax"/>
        </c:scaling>
        <c:delete val="1"/>
        <c:axPos val="l"/>
        <c:numFmt formatCode="0.0%" sourceLinked="1"/>
        <c:tickLblPos val="none"/>
        <c:crossAx val="13978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2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 ENERO-DICIEMBRE</a:t>
            </a:r>
          </a:p>
        </c:rich>
      </c:tx>
    </c:title>
    <c:plotArea>
      <c:layout/>
      <c:lineChart>
        <c:grouping val="stacked"/>
        <c:ser>
          <c:idx val="0"/>
          <c:order val="0"/>
          <c:dLbls>
            <c:dLbl>
              <c:idx val="0"/>
              <c:layout>
                <c:manualLayout>
                  <c:x val="-6.5579302587176605E-2"/>
                  <c:y val="-4.214129483814623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5.0135287143161532E-2"/>
                  <c:y val="-8.84375911344415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8.3597320605196132E-2"/>
                  <c:y val="-3.75116652085156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0.11963335664123191"/>
                  <c:y val="-1.43635170603676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6.5579302587176466E-2"/>
                  <c:y val="-4.214129483814623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numFmt formatCode="0.00%" sourceLinked="0"/>
            <c:dLblPos val="t"/>
            <c:showVal val="1"/>
          </c:dLbls>
          <c:cat>
            <c:numRef>
              <c:f>'[1]COMPART.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0.74419999999999997</c:v>
                </c:pt>
                <c:pt idx="1">
                  <c:v>0.69020000000000004</c:v>
                </c:pt>
                <c:pt idx="2">
                  <c:v>0.72750000000000004</c:v>
                </c:pt>
                <c:pt idx="3">
                  <c:v>0.74970000000000003</c:v>
                </c:pt>
                <c:pt idx="4">
                  <c:v>0.7953241585368922</c:v>
                </c:pt>
              </c:numCache>
            </c:numRef>
          </c:val>
        </c:ser>
        <c:dLbls>
          <c:showVal val="1"/>
        </c:dLbls>
        <c:marker val="1"/>
        <c:axId val="138610560"/>
        <c:axId val="138612096"/>
      </c:lineChart>
      <c:catAx>
        <c:axId val="138610560"/>
        <c:scaling>
          <c:orientation val="minMax"/>
        </c:scaling>
        <c:axPos val="b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8612096"/>
        <c:crossesAt val="0.1"/>
        <c:lblAlgn val="ctr"/>
        <c:lblOffset val="100"/>
        <c:tickLblSkip val="1"/>
        <c:tickMarkSkip val="1"/>
      </c:catAx>
      <c:valAx>
        <c:axId val="138612096"/>
        <c:scaling>
          <c:orientation val="minMax"/>
        </c:scaling>
        <c:axPos val="l"/>
        <c:majorGridlines/>
        <c:numFmt formatCode="0.00%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861056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0"/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ENERO-DICIEMBRE</a:t>
            </a:r>
          </a:p>
        </c:rich>
      </c:tx>
    </c:title>
    <c:plotArea>
      <c:layout>
        <c:manualLayout>
          <c:layoutTarget val="inner"/>
          <c:xMode val="edge"/>
          <c:yMode val="edge"/>
          <c:x val="0.14798840769904423"/>
          <c:y val="0.16089129483814521"/>
          <c:w val="0.82145603674540679"/>
          <c:h val="0.68873432487605657"/>
        </c:manualLayout>
      </c:layout>
      <c:lineChart>
        <c:grouping val="standard"/>
        <c:ser>
          <c:idx val="0"/>
          <c:order val="0"/>
          <c:dLbls>
            <c:dLbl>
              <c:idx val="0"/>
              <c:layout>
                <c:manualLayout>
                  <c:x val="-7.9102803738317823E-2"/>
                  <c:y val="-4.214129483814623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7.6610591900312094E-2"/>
                  <c:y val="-4.214129483814623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7.4118380062305422E-2"/>
                  <c:y val="-5.6030183727034118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5.4782348468123784E-2"/>
                  <c:y val="-4.214129483814623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r"/>
              <c:showVal val="1"/>
            </c:dLbl>
            <c:numFmt formatCode="#,##0" sourceLinked="0"/>
            <c:dLblPos val="t"/>
            <c:showVal val="1"/>
          </c:dLbls>
          <c:cat>
            <c:numRef>
              <c:f>'[1]COMPART.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3215862</c:v>
                </c:pt>
                <c:pt idx="1">
                  <c:v>3372687</c:v>
                </c:pt>
                <c:pt idx="2">
                  <c:v>3610367</c:v>
                </c:pt>
                <c:pt idx="3">
                  <c:v>3895548</c:v>
                </c:pt>
                <c:pt idx="4">
                  <c:v>4158135</c:v>
                </c:pt>
              </c:numCache>
            </c:numRef>
          </c:val>
        </c:ser>
        <c:dLbls>
          <c:showVal val="1"/>
        </c:dLbls>
        <c:marker val="1"/>
        <c:axId val="138633984"/>
        <c:axId val="138635520"/>
      </c:lineChart>
      <c:catAx>
        <c:axId val="1386339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8635520"/>
        <c:crosses val="autoZero"/>
        <c:auto val="1"/>
        <c:lblAlgn val="ctr"/>
        <c:lblOffset val="100"/>
      </c:catAx>
      <c:valAx>
        <c:axId val="1386355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38633984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1"/>
  <c:chart>
    <c:title>
      <c:txPr>
        <a:bodyPr/>
        <a:lstStyle/>
        <a:p>
          <a:pPr>
            <a:defRPr sz="900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'COMP.CTOS.NOCHE OCUP. 2008-2013'!$C$8</c:f>
              <c:strCache>
                <c:ptCount val="1"/>
                <c:pt idx="0">
                  <c:v>CUARTOS NOCHE OCUPADOS MENSUAL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1.508310893494428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3.345279505816798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2.389485361297714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8986330839845392E-3"/>
                  <c:y val="1.358996280681368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-9.5579414451908481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Val val="1"/>
          </c:dLbls>
          <c:cat>
            <c:numRef>
              <c:f>'COMP.CTOS.NOCHE OCUP.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2008-2013'!$C$21:$G$21</c:f>
              <c:numCache>
                <c:formatCode>#,##0</c:formatCode>
                <c:ptCount val="5"/>
                <c:pt idx="0">
                  <c:v>833619</c:v>
                </c:pt>
                <c:pt idx="1">
                  <c:v>858044</c:v>
                </c:pt>
                <c:pt idx="2">
                  <c:v>937014</c:v>
                </c:pt>
                <c:pt idx="3">
                  <c:v>996143</c:v>
                </c:pt>
                <c:pt idx="4">
                  <c:v>1018185</c:v>
                </c:pt>
              </c:numCache>
            </c:numRef>
          </c:val>
        </c:ser>
        <c:axId val="138967680"/>
        <c:axId val="139067776"/>
      </c:barChart>
      <c:catAx>
        <c:axId val="1389676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139067776"/>
        <c:crosses val="autoZero"/>
        <c:auto val="1"/>
        <c:lblAlgn val="ctr"/>
        <c:lblOffset val="100"/>
      </c:catAx>
      <c:valAx>
        <c:axId val="1390677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tickLblPos val="nextTo"/>
        <c:crossAx val="1389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Pr>
        <a:bodyPr/>
        <a:lstStyle/>
        <a:p>
          <a:pPr>
            <a:defRPr sz="1000"/>
          </a:pPr>
          <a:endParaRPr lang="es-MX"/>
        </a:p>
      </c:txPr>
    </c:title>
    <c:plotArea>
      <c:layout>
        <c:manualLayout>
          <c:layoutTarget val="inner"/>
          <c:xMode val="edge"/>
          <c:yMode val="edge"/>
          <c:x val="0.2193208274188716"/>
          <c:y val="0.15895478009898401"/>
          <c:w val="0.76118600716120577"/>
          <c:h val="0.71778985191426714"/>
        </c:manualLayout>
      </c:layout>
      <c:barChart>
        <c:barDir val="col"/>
        <c:grouping val="clustered"/>
        <c:ser>
          <c:idx val="0"/>
          <c:order val="0"/>
          <c:tx>
            <c:strRef>
              <c:f>'COMP.CTOS.NOCHE OCUP. 2008-2013'!$C$23</c:f>
              <c:strCache>
                <c:ptCount val="1"/>
                <c:pt idx="0">
                  <c:v>CUARTOS NOCHE OCUPADOS ACUMULADO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1.45160821686956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1"/>
              <c:layout>
                <c:manualLayout>
                  <c:x val="0"/>
                  <c:y val="2.95202952029520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2"/>
              <c:layout>
                <c:manualLayout>
                  <c:x val="-1.9493165419923169E-2"/>
                  <c:y val="9.840098400984020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3"/>
              <c:layout>
                <c:manualLayout>
                  <c:x val="0"/>
                  <c:y val="8.388102778665676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>
              <c:idx val="4"/>
              <c:layout>
                <c:manualLayout>
                  <c:x val="0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outEnd"/>
              <c:showVal val="1"/>
            </c:dLbl>
            <c:dLblPos val="outEnd"/>
            <c:showVal val="1"/>
          </c:dLbls>
          <c:cat>
            <c:numRef>
              <c:f>'COMP.CTOS.NOCHE OCUP. 2008-2013'!$C$24:$G$24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2008-2013'!$C$35:$G$35</c:f>
              <c:numCache>
                <c:formatCode>#,##0</c:formatCode>
                <c:ptCount val="5"/>
                <c:pt idx="0">
                  <c:v>9571717</c:v>
                </c:pt>
                <c:pt idx="1">
                  <c:v>9453831</c:v>
                </c:pt>
                <c:pt idx="2">
                  <c:v>10197654</c:v>
                </c:pt>
                <c:pt idx="3">
                  <c:v>10989796</c:v>
                </c:pt>
                <c:pt idx="4">
                  <c:v>11696220</c:v>
                </c:pt>
              </c:numCache>
            </c:numRef>
          </c:val>
        </c:ser>
        <c:axId val="139102080"/>
        <c:axId val="139103616"/>
      </c:barChart>
      <c:catAx>
        <c:axId val="1391020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39103616"/>
        <c:crosses val="autoZero"/>
        <c:auto val="1"/>
        <c:lblAlgn val="ctr"/>
        <c:lblOffset val="100"/>
      </c:catAx>
      <c:valAx>
        <c:axId val="139103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tickLblPos val="nextTo"/>
        <c:crossAx val="1391020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139371264"/>
        <c:axId val="139373568"/>
      </c:lineChart>
      <c:catAx>
        <c:axId val="139371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9373568"/>
        <c:crosses val="autoZero"/>
        <c:auto val="1"/>
        <c:lblAlgn val="ctr"/>
        <c:lblOffset val="100"/>
        <c:tickLblSkip val="1"/>
        <c:tickMarkSkip val="1"/>
      </c:catAx>
      <c:valAx>
        <c:axId val="139373568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937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</c:ser>
        <c:marker val="1"/>
        <c:axId val="139308032"/>
        <c:axId val="139326976"/>
      </c:lineChart>
      <c:catAx>
        <c:axId val="139308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9326976"/>
        <c:crosses val="autoZero"/>
        <c:auto val="1"/>
        <c:lblAlgn val="ctr"/>
        <c:lblOffset val="100"/>
        <c:tickLblSkip val="1"/>
        <c:tickMarkSkip val="1"/>
      </c:catAx>
      <c:valAx>
        <c:axId val="139326976"/>
        <c:scaling>
          <c:orientation val="minMax"/>
          <c:max val="1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930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 baseline="0"/>
              <a:t>D  I  C  I  E  M  B  R  E        </a:t>
            </a:r>
            <a:r>
              <a:rPr lang="en-US"/>
              <a:t>2   0   1   3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'RESUMEN OCUP. DIARIA DICIEMBRE'!$A$10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DICIEMBRE'!$B$10:$AF$10</c:f>
              <c:numCache>
                <c:formatCode>0.0%</c:formatCode>
                <c:ptCount val="31"/>
                <c:pt idx="0">
                  <c:v>0.80589999999999995</c:v>
                </c:pt>
                <c:pt idx="1">
                  <c:v>0.73450000000000004</c:v>
                </c:pt>
                <c:pt idx="2">
                  <c:v>0.72789999999999999</c:v>
                </c:pt>
                <c:pt idx="3">
                  <c:v>0.74350000000000005</c:v>
                </c:pt>
                <c:pt idx="4">
                  <c:v>0.76290000000000002</c:v>
                </c:pt>
                <c:pt idx="5">
                  <c:v>0.77170000000000005</c:v>
                </c:pt>
                <c:pt idx="6">
                  <c:v>0.79339999999999999</c:v>
                </c:pt>
                <c:pt idx="7">
                  <c:v>0.78879999999999995</c:v>
                </c:pt>
                <c:pt idx="8">
                  <c:v>0.75009999999999999</c:v>
                </c:pt>
                <c:pt idx="9">
                  <c:v>0.74029999999999996</c:v>
                </c:pt>
                <c:pt idx="10">
                  <c:v>0.72589999999999999</c:v>
                </c:pt>
                <c:pt idx="11">
                  <c:v>0.72299999999999998</c:v>
                </c:pt>
                <c:pt idx="12">
                  <c:v>0.73880000000000001</c:v>
                </c:pt>
                <c:pt idx="13">
                  <c:v>0.76049999999999995</c:v>
                </c:pt>
                <c:pt idx="14">
                  <c:v>0.76680000000000004</c:v>
                </c:pt>
                <c:pt idx="15">
                  <c:v>0.74829999999999997</c:v>
                </c:pt>
                <c:pt idx="16">
                  <c:v>0.74039999999999995</c:v>
                </c:pt>
                <c:pt idx="17">
                  <c:v>0.7399</c:v>
                </c:pt>
                <c:pt idx="18">
                  <c:v>0.74850000000000005</c:v>
                </c:pt>
                <c:pt idx="19">
                  <c:v>0.77439999999999998</c:v>
                </c:pt>
                <c:pt idx="20">
                  <c:v>0.79579999999999995</c:v>
                </c:pt>
                <c:pt idx="21">
                  <c:v>0.81769999999999998</c:v>
                </c:pt>
                <c:pt idx="22">
                  <c:v>0.8206</c:v>
                </c:pt>
                <c:pt idx="23">
                  <c:v>0.81830000000000003</c:v>
                </c:pt>
                <c:pt idx="24">
                  <c:v>0.83309999999999995</c:v>
                </c:pt>
                <c:pt idx="25">
                  <c:v>0.85699999999999998</c:v>
                </c:pt>
                <c:pt idx="26">
                  <c:v>0.88060000000000005</c:v>
                </c:pt>
                <c:pt idx="27">
                  <c:v>0.91390000000000005</c:v>
                </c:pt>
                <c:pt idx="28">
                  <c:v>0.93300000000000005</c:v>
                </c:pt>
                <c:pt idx="29">
                  <c:v>0.94330000000000003</c:v>
                </c:pt>
                <c:pt idx="30">
                  <c:v>0.94730000000000003</c:v>
                </c:pt>
              </c:numCache>
            </c:numRef>
          </c:val>
        </c:ser>
        <c:ser>
          <c:idx val="1"/>
          <c:order val="1"/>
          <c:tx>
            <c:strRef>
              <c:f>'RESUMEN OCUP. DIARIA DICIEMBRE'!$A$11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DICIEMBRE'!$B$11:$AF$11</c:f>
              <c:numCache>
                <c:formatCode>0.0%</c:formatCode>
                <c:ptCount val="31"/>
                <c:pt idx="0">
                  <c:v>0.92889999999999995</c:v>
                </c:pt>
                <c:pt idx="1">
                  <c:v>0.89410000000000001</c:v>
                </c:pt>
                <c:pt idx="2">
                  <c:v>0.90039999999999998</c:v>
                </c:pt>
                <c:pt idx="3">
                  <c:v>0.89600000000000002</c:v>
                </c:pt>
                <c:pt idx="4">
                  <c:v>0.90749999999999997</c:v>
                </c:pt>
                <c:pt idx="5">
                  <c:v>0.92400000000000004</c:v>
                </c:pt>
                <c:pt idx="6">
                  <c:v>0.92759999999999998</c:v>
                </c:pt>
                <c:pt idx="7">
                  <c:v>0.91820000000000002</c:v>
                </c:pt>
                <c:pt idx="8">
                  <c:v>0.92149999999999999</c:v>
                </c:pt>
                <c:pt idx="9">
                  <c:v>0.89080000000000004</c:v>
                </c:pt>
                <c:pt idx="10">
                  <c:v>0.88500000000000001</c:v>
                </c:pt>
                <c:pt idx="11">
                  <c:v>0.89419999999999999</c:v>
                </c:pt>
                <c:pt idx="12">
                  <c:v>0.90669999999999995</c:v>
                </c:pt>
                <c:pt idx="13">
                  <c:v>0.91159999999999997</c:v>
                </c:pt>
                <c:pt idx="14">
                  <c:v>0.91700000000000004</c:v>
                </c:pt>
                <c:pt idx="15">
                  <c:v>0.8639</c:v>
                </c:pt>
                <c:pt idx="16">
                  <c:v>0.8458</c:v>
                </c:pt>
                <c:pt idx="17">
                  <c:v>0.84519999999999995</c:v>
                </c:pt>
                <c:pt idx="18">
                  <c:v>0.85570000000000002</c:v>
                </c:pt>
                <c:pt idx="19">
                  <c:v>0.87260000000000004</c:v>
                </c:pt>
                <c:pt idx="20">
                  <c:v>0.90369999999999995</c:v>
                </c:pt>
                <c:pt idx="21">
                  <c:v>0.94510000000000005</c:v>
                </c:pt>
                <c:pt idx="22">
                  <c:v>0.95960000000000001</c:v>
                </c:pt>
                <c:pt idx="23">
                  <c:v>0.91659999999999997</c:v>
                </c:pt>
                <c:pt idx="24">
                  <c:v>0.93769999999999998</c:v>
                </c:pt>
                <c:pt idx="25">
                  <c:v>0.9597</c:v>
                </c:pt>
                <c:pt idx="26">
                  <c:v>0.96079999999999999</c:v>
                </c:pt>
                <c:pt idx="27">
                  <c:v>0.96550000000000002</c:v>
                </c:pt>
                <c:pt idx="28">
                  <c:v>0.96630000000000005</c:v>
                </c:pt>
                <c:pt idx="29">
                  <c:v>0.96550000000000002</c:v>
                </c:pt>
                <c:pt idx="30">
                  <c:v>0.95150000000000001</c:v>
                </c:pt>
              </c:numCache>
            </c:numRef>
          </c:val>
        </c:ser>
        <c:ser>
          <c:idx val="2"/>
          <c:order val="2"/>
          <c:tx>
            <c:strRef>
              <c:f>'RESUMEN OCUP. DIARIA DICIEMBRE'!$A$12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DICIEMBRE'!$B$12:$AF$12</c:f>
              <c:numCache>
                <c:formatCode>0.0%</c:formatCode>
                <c:ptCount val="31"/>
                <c:pt idx="0">
                  <c:v>0.8206</c:v>
                </c:pt>
                <c:pt idx="1">
                  <c:v>0.70120000000000005</c:v>
                </c:pt>
                <c:pt idx="2">
                  <c:v>0.70499999999999996</c:v>
                </c:pt>
                <c:pt idx="3">
                  <c:v>0.70479999999999998</c:v>
                </c:pt>
                <c:pt idx="4">
                  <c:v>0.70840000000000003</c:v>
                </c:pt>
                <c:pt idx="5">
                  <c:v>0.75029999999999997</c:v>
                </c:pt>
                <c:pt idx="6">
                  <c:v>0.79220000000000002</c:v>
                </c:pt>
                <c:pt idx="7">
                  <c:v>0.7903</c:v>
                </c:pt>
                <c:pt idx="8">
                  <c:v>0.72019999999999995</c:v>
                </c:pt>
                <c:pt idx="9">
                  <c:v>0.66239999999999999</c:v>
                </c:pt>
                <c:pt idx="10">
                  <c:v>0.64949999999999997</c:v>
                </c:pt>
                <c:pt idx="11">
                  <c:v>0.6613</c:v>
                </c:pt>
                <c:pt idx="12">
                  <c:v>0.6865</c:v>
                </c:pt>
                <c:pt idx="13">
                  <c:v>0.71499999999999997</c:v>
                </c:pt>
                <c:pt idx="14">
                  <c:v>0.74319999999999997</c:v>
                </c:pt>
                <c:pt idx="15">
                  <c:v>0.70799999999999996</c:v>
                </c:pt>
                <c:pt idx="16">
                  <c:v>0.7107</c:v>
                </c:pt>
                <c:pt idx="17">
                  <c:v>0.71750000000000003</c:v>
                </c:pt>
                <c:pt idx="18">
                  <c:v>0.72099999999999997</c:v>
                </c:pt>
                <c:pt idx="19">
                  <c:v>0.7601</c:v>
                </c:pt>
                <c:pt idx="20">
                  <c:v>0.78420000000000001</c:v>
                </c:pt>
                <c:pt idx="21">
                  <c:v>0.7954</c:v>
                </c:pt>
                <c:pt idx="22">
                  <c:v>0.78949999999999998</c:v>
                </c:pt>
                <c:pt idx="23">
                  <c:v>0.78779999999999994</c:v>
                </c:pt>
                <c:pt idx="24">
                  <c:v>0.80689999999999995</c:v>
                </c:pt>
                <c:pt idx="25">
                  <c:v>0.81430000000000002</c:v>
                </c:pt>
                <c:pt idx="26">
                  <c:v>0.83199999999999996</c:v>
                </c:pt>
                <c:pt idx="27">
                  <c:v>0.87009999999999998</c:v>
                </c:pt>
                <c:pt idx="28">
                  <c:v>0.92669999999999997</c:v>
                </c:pt>
                <c:pt idx="29">
                  <c:v>0.94810000000000005</c:v>
                </c:pt>
                <c:pt idx="30">
                  <c:v>0.93369999999999997</c:v>
                </c:pt>
              </c:numCache>
            </c:numRef>
          </c:val>
        </c:ser>
        <c:ser>
          <c:idx val="3"/>
          <c:order val="3"/>
          <c:tx>
            <c:strRef>
              <c:f>'RESUMEN OCUP. DIARIA DICIEMBRE'!$A$13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DICIEMBRE'!$B$13:$AF$13</c:f>
              <c:numCache>
                <c:formatCode>0.0%</c:formatCode>
                <c:ptCount val="31"/>
                <c:pt idx="0">
                  <c:v>0.69730000000000003</c:v>
                </c:pt>
                <c:pt idx="1">
                  <c:v>0.59189999999999998</c:v>
                </c:pt>
                <c:pt idx="2">
                  <c:v>0.57240000000000002</c:v>
                </c:pt>
                <c:pt idx="3">
                  <c:v>0.57679999999999998</c:v>
                </c:pt>
                <c:pt idx="4">
                  <c:v>0.58620000000000005</c:v>
                </c:pt>
                <c:pt idx="5">
                  <c:v>0.6149</c:v>
                </c:pt>
                <c:pt idx="6">
                  <c:v>0.66449999999999998</c:v>
                </c:pt>
                <c:pt idx="7">
                  <c:v>0.67369999999999997</c:v>
                </c:pt>
                <c:pt idx="8">
                  <c:v>0.63600000000000001</c:v>
                </c:pt>
                <c:pt idx="9">
                  <c:v>0.59860000000000002</c:v>
                </c:pt>
                <c:pt idx="10">
                  <c:v>0.56469999999999998</c:v>
                </c:pt>
                <c:pt idx="11">
                  <c:v>0.57189999999999996</c:v>
                </c:pt>
                <c:pt idx="12">
                  <c:v>0.59609999999999996</c:v>
                </c:pt>
                <c:pt idx="13">
                  <c:v>0.64300000000000002</c:v>
                </c:pt>
                <c:pt idx="14">
                  <c:v>0.67959999999999998</c:v>
                </c:pt>
                <c:pt idx="15">
                  <c:v>0.6552</c:v>
                </c:pt>
                <c:pt idx="16">
                  <c:v>0.66080000000000005</c:v>
                </c:pt>
                <c:pt idx="17">
                  <c:v>0.65300000000000002</c:v>
                </c:pt>
                <c:pt idx="18">
                  <c:v>0.65080000000000005</c:v>
                </c:pt>
                <c:pt idx="19">
                  <c:v>0.66490000000000005</c:v>
                </c:pt>
                <c:pt idx="20">
                  <c:v>0.70620000000000005</c:v>
                </c:pt>
                <c:pt idx="21">
                  <c:v>0.72860000000000003</c:v>
                </c:pt>
                <c:pt idx="22">
                  <c:v>0.75829999999999997</c:v>
                </c:pt>
                <c:pt idx="23">
                  <c:v>0.77859999999999996</c:v>
                </c:pt>
                <c:pt idx="24">
                  <c:v>0.8115</c:v>
                </c:pt>
                <c:pt idx="25">
                  <c:v>0.84240000000000004</c:v>
                </c:pt>
                <c:pt idx="26">
                  <c:v>0.87309999999999999</c:v>
                </c:pt>
                <c:pt idx="27">
                  <c:v>0.9143</c:v>
                </c:pt>
                <c:pt idx="28">
                  <c:v>0.92349999999999999</c:v>
                </c:pt>
                <c:pt idx="29">
                  <c:v>0.93220000000000003</c:v>
                </c:pt>
                <c:pt idx="30">
                  <c:v>0.95179999999999998</c:v>
                </c:pt>
              </c:numCache>
            </c:numRef>
          </c:val>
        </c:ser>
        <c:ser>
          <c:idx val="4"/>
          <c:order val="4"/>
          <c:tx>
            <c:strRef>
              <c:f>'RESUMEN OCUP. DIARIA DICIEMBRE'!$A$14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DICIEMBRE'!$B$14:$AF$14</c:f>
              <c:numCache>
                <c:formatCode>0.0%</c:formatCode>
                <c:ptCount val="31"/>
                <c:pt idx="0">
                  <c:v>0.82569999999999999</c:v>
                </c:pt>
                <c:pt idx="1">
                  <c:v>0.75919999999999999</c:v>
                </c:pt>
                <c:pt idx="2">
                  <c:v>0.75509999999999999</c:v>
                </c:pt>
                <c:pt idx="3">
                  <c:v>0.77270000000000005</c:v>
                </c:pt>
                <c:pt idx="4">
                  <c:v>0.79369999999999996</c:v>
                </c:pt>
                <c:pt idx="5">
                  <c:v>0.79890000000000005</c:v>
                </c:pt>
                <c:pt idx="6">
                  <c:v>0.81569999999999998</c:v>
                </c:pt>
                <c:pt idx="7">
                  <c:v>0.80879999999999996</c:v>
                </c:pt>
                <c:pt idx="8">
                  <c:v>0.77</c:v>
                </c:pt>
                <c:pt idx="9">
                  <c:v>0.76490000000000002</c:v>
                </c:pt>
                <c:pt idx="10">
                  <c:v>0.75390000000000001</c:v>
                </c:pt>
                <c:pt idx="11">
                  <c:v>0.74929999999999997</c:v>
                </c:pt>
                <c:pt idx="12">
                  <c:v>0.76349999999999996</c:v>
                </c:pt>
                <c:pt idx="13">
                  <c:v>0.78090000000000004</c:v>
                </c:pt>
                <c:pt idx="14">
                  <c:v>0.78210000000000002</c:v>
                </c:pt>
                <c:pt idx="15">
                  <c:v>0.76449999999999996</c:v>
                </c:pt>
                <c:pt idx="16">
                  <c:v>0.75429999999999997</c:v>
                </c:pt>
                <c:pt idx="17">
                  <c:v>0.755</c:v>
                </c:pt>
                <c:pt idx="18">
                  <c:v>0.76559999999999995</c:v>
                </c:pt>
                <c:pt idx="19">
                  <c:v>0.79359999999999997</c:v>
                </c:pt>
                <c:pt idx="20">
                  <c:v>0.8115</c:v>
                </c:pt>
                <c:pt idx="21">
                  <c:v>0.83320000000000005</c:v>
                </c:pt>
                <c:pt idx="22">
                  <c:v>0.83150000000000002</c:v>
                </c:pt>
                <c:pt idx="23">
                  <c:v>0.82530000000000003</c:v>
                </c:pt>
                <c:pt idx="24">
                  <c:v>0.83689999999999998</c:v>
                </c:pt>
                <c:pt idx="25">
                  <c:v>0.85950000000000004</c:v>
                </c:pt>
                <c:pt idx="26">
                  <c:v>0.88200000000000001</c:v>
                </c:pt>
                <c:pt idx="27">
                  <c:v>0.91379999999999995</c:v>
                </c:pt>
                <c:pt idx="28">
                  <c:v>0.93459999999999999</c:v>
                </c:pt>
                <c:pt idx="29">
                  <c:v>0.94520000000000004</c:v>
                </c:pt>
                <c:pt idx="30">
                  <c:v>0.94650000000000001</c:v>
                </c:pt>
              </c:numCache>
            </c:numRef>
          </c:val>
        </c:ser>
        <c:ser>
          <c:idx val="5"/>
          <c:order val="5"/>
          <c:tx>
            <c:strRef>
              <c:f>'RESUMEN OCUP. DIARIA DICIEMBRE'!$A$15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DICIEMBRE'!$B$9:$AF$9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DICIEMBRE'!$B$15:$AF$15</c:f>
              <c:numCache>
                <c:formatCode>0.0%</c:formatCode>
                <c:ptCount val="31"/>
                <c:pt idx="0">
                  <c:v>0.65480000000000005</c:v>
                </c:pt>
                <c:pt idx="1">
                  <c:v>0.52569999999999995</c:v>
                </c:pt>
                <c:pt idx="2">
                  <c:v>0.51549999999999996</c:v>
                </c:pt>
                <c:pt idx="3">
                  <c:v>0.50170000000000003</c:v>
                </c:pt>
                <c:pt idx="4">
                  <c:v>0.49740000000000001</c:v>
                </c:pt>
                <c:pt idx="5">
                  <c:v>0.53059999999999996</c:v>
                </c:pt>
                <c:pt idx="6">
                  <c:v>0.5635</c:v>
                </c:pt>
                <c:pt idx="7">
                  <c:v>0.57079999999999997</c:v>
                </c:pt>
                <c:pt idx="8">
                  <c:v>0.50849999999999995</c:v>
                </c:pt>
                <c:pt idx="9">
                  <c:v>0.46150000000000002</c:v>
                </c:pt>
                <c:pt idx="10">
                  <c:v>0.44440000000000002</c:v>
                </c:pt>
                <c:pt idx="11">
                  <c:v>0.50170000000000003</c:v>
                </c:pt>
                <c:pt idx="12">
                  <c:v>0.52070000000000005</c:v>
                </c:pt>
                <c:pt idx="13">
                  <c:v>0.57569999999999999</c:v>
                </c:pt>
                <c:pt idx="14">
                  <c:v>0.59770000000000001</c:v>
                </c:pt>
                <c:pt idx="15">
                  <c:v>0.5343</c:v>
                </c:pt>
                <c:pt idx="16">
                  <c:v>0.52229999999999999</c:v>
                </c:pt>
                <c:pt idx="17">
                  <c:v>0.52039999999999997</c:v>
                </c:pt>
                <c:pt idx="18">
                  <c:v>0.51659999999999995</c:v>
                </c:pt>
                <c:pt idx="19">
                  <c:v>0.5363</c:v>
                </c:pt>
                <c:pt idx="20">
                  <c:v>0.59770000000000001</c:v>
                </c:pt>
                <c:pt idx="21">
                  <c:v>0.59650000000000003</c:v>
                </c:pt>
                <c:pt idx="22">
                  <c:v>0.63239999999999996</c:v>
                </c:pt>
                <c:pt idx="23">
                  <c:v>0.6502</c:v>
                </c:pt>
                <c:pt idx="24">
                  <c:v>0.69730000000000003</c:v>
                </c:pt>
                <c:pt idx="25">
                  <c:v>0.72870000000000001</c:v>
                </c:pt>
                <c:pt idx="26">
                  <c:v>0.78739999999999999</c:v>
                </c:pt>
                <c:pt idx="27">
                  <c:v>0.85540000000000005</c:v>
                </c:pt>
                <c:pt idx="28">
                  <c:v>0.8911</c:v>
                </c:pt>
                <c:pt idx="29">
                  <c:v>0.91169999999999995</c:v>
                </c:pt>
                <c:pt idx="30">
                  <c:v>0.93389999999999995</c:v>
                </c:pt>
              </c:numCache>
            </c:numRef>
          </c:val>
        </c:ser>
        <c:marker val="1"/>
        <c:axId val="139457664"/>
        <c:axId val="139459200"/>
      </c:lineChart>
      <c:catAx>
        <c:axId val="1394576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39459200"/>
        <c:crosses val="autoZero"/>
        <c:auto val="1"/>
        <c:lblAlgn val="ctr"/>
        <c:lblOffset val="100"/>
      </c:catAx>
      <c:valAx>
        <c:axId val="139459200"/>
        <c:scaling>
          <c:orientation val="minMax"/>
          <c:max val="1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139457664"/>
        <c:crosses val="autoZero"/>
        <c:crossBetween val="between"/>
      </c:valAx>
    </c:plotArea>
    <c:legend>
      <c:legendPos val="b"/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6.jpeg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3.jpeg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152400</xdr:rowOff>
    </xdr:from>
    <xdr:to>
      <xdr:col>8</xdr:col>
      <xdr:colOff>466725</xdr:colOff>
      <xdr:row>50</xdr:row>
      <xdr:rowOff>85725</xdr:rowOff>
    </xdr:to>
    <xdr:sp macro="" textlink="">
      <xdr:nvSpPr>
        <xdr:cNvPr id="1029" name="Rectangle 9"/>
        <xdr:cNvSpPr>
          <a:spLocks noChangeArrowheads="1"/>
        </xdr:cNvSpPr>
      </xdr:nvSpPr>
      <xdr:spPr bwMode="auto">
        <a:xfrm>
          <a:off x="352425" y="152400"/>
          <a:ext cx="6305550" cy="8372475"/>
        </a:xfrm>
        <a:prstGeom prst="rect">
          <a:avLst/>
        </a:prstGeom>
        <a:noFill/>
        <a:ln w="76200" cmpd="tri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371475</xdr:colOff>
      <xdr:row>4</xdr:row>
      <xdr:rowOff>9525</xdr:rowOff>
    </xdr:to>
    <xdr:pic>
      <xdr:nvPicPr>
        <xdr:cNvPr id="2048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150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85725</xdr:rowOff>
    </xdr:from>
    <xdr:to>
      <xdr:col>7</xdr:col>
      <xdr:colOff>733425</xdr:colOff>
      <xdr:row>28</xdr:row>
      <xdr:rowOff>9525</xdr:rowOff>
    </xdr:to>
    <xdr:graphicFrame macro="">
      <xdr:nvGraphicFramePr>
        <xdr:cNvPr id="2253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104775</xdr:rowOff>
    </xdr:from>
    <xdr:to>
      <xdr:col>2</xdr:col>
      <xdr:colOff>695325</xdr:colOff>
      <xdr:row>3</xdr:row>
      <xdr:rowOff>85725</xdr:rowOff>
    </xdr:to>
    <xdr:pic>
      <xdr:nvPicPr>
        <xdr:cNvPr id="2253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104775"/>
          <a:ext cx="20193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39</xdr:row>
      <xdr:rowOff>0</xdr:rowOff>
    </xdr:from>
    <xdr:to>
      <xdr:col>7</xdr:col>
      <xdr:colOff>742950</xdr:colOff>
      <xdr:row>53</xdr:row>
      <xdr:rowOff>95250</xdr:rowOff>
    </xdr:to>
    <xdr:graphicFrame macro="">
      <xdr:nvGraphicFramePr>
        <xdr:cNvPr id="225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2560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28575</xdr:rowOff>
    </xdr:from>
    <xdr:to>
      <xdr:col>12</xdr:col>
      <xdr:colOff>657225</xdr:colOff>
      <xdr:row>39</xdr:row>
      <xdr:rowOff>142875</xdr:rowOff>
    </xdr:to>
    <xdr:graphicFrame macro="">
      <xdr:nvGraphicFramePr>
        <xdr:cNvPr id="266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66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6</xdr:row>
      <xdr:rowOff>9525</xdr:rowOff>
    </xdr:from>
    <xdr:to>
      <xdr:col>12</xdr:col>
      <xdr:colOff>676275</xdr:colOff>
      <xdr:row>36</xdr:row>
      <xdr:rowOff>38100</xdr:rowOff>
    </xdr:to>
    <xdr:graphicFrame macro="">
      <xdr:nvGraphicFramePr>
        <xdr:cNvPr id="28677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867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3072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072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3277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38125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3379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38125"/>
          <a:ext cx="2019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3481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3584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368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3687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114300</xdr:rowOff>
    </xdr:from>
    <xdr:to>
      <xdr:col>5</xdr:col>
      <xdr:colOff>123825</xdr:colOff>
      <xdr:row>4</xdr:row>
      <xdr:rowOff>95250</xdr:rowOff>
    </xdr:to>
    <xdr:pic>
      <xdr:nvPicPr>
        <xdr:cNvPr id="3891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276225"/>
          <a:ext cx="2619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19050</xdr:rowOff>
    </xdr:from>
    <xdr:to>
      <xdr:col>4</xdr:col>
      <xdr:colOff>200025</xdr:colOff>
      <xdr:row>4</xdr:row>
      <xdr:rowOff>0</xdr:rowOff>
    </xdr:to>
    <xdr:pic>
      <xdr:nvPicPr>
        <xdr:cNvPr id="3993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80975"/>
          <a:ext cx="2295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4096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4096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4301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4403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10</xdr:row>
      <xdr:rowOff>9525</xdr:rowOff>
    </xdr:from>
    <xdr:to>
      <xdr:col>10</xdr:col>
      <xdr:colOff>752475</xdr:colOff>
      <xdr:row>25</xdr:row>
      <xdr:rowOff>142875</xdr:rowOff>
    </xdr:to>
    <xdr:graphicFrame macro="">
      <xdr:nvGraphicFramePr>
        <xdr:cNvPr id="4506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19050</xdr:rowOff>
    </xdr:from>
    <xdr:to>
      <xdr:col>10</xdr:col>
      <xdr:colOff>742950</xdr:colOff>
      <xdr:row>60</xdr:row>
      <xdr:rowOff>28575</xdr:rowOff>
    </xdr:to>
    <xdr:graphicFrame macro="">
      <xdr:nvGraphicFramePr>
        <xdr:cNvPr id="4506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4506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79</xdr:row>
      <xdr:rowOff>190500</xdr:rowOff>
    </xdr:to>
    <xdr:graphicFrame macro="">
      <xdr:nvGraphicFramePr>
        <xdr:cNvPr id="4506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4915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47625</xdr:rowOff>
    </xdr:from>
    <xdr:to>
      <xdr:col>6</xdr:col>
      <xdr:colOff>38100</xdr:colOff>
      <xdr:row>49</xdr:row>
      <xdr:rowOff>0</xdr:rowOff>
    </xdr:to>
    <xdr:graphicFrame macro="">
      <xdr:nvGraphicFramePr>
        <xdr:cNvPr id="4916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4916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307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10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10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10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110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411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57175"/>
          <a:ext cx="27527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922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1924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9525</xdr:rowOff>
    </xdr:from>
    <xdr:to>
      <xdr:col>15</xdr:col>
      <xdr:colOff>590549</xdr:colOff>
      <xdr:row>21</xdr:row>
      <xdr:rowOff>0</xdr:rowOff>
    </xdr:to>
    <xdr:graphicFrame macro="">
      <xdr:nvGraphicFramePr>
        <xdr:cNvPr id="922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21</xdr:row>
      <xdr:rowOff>152400</xdr:rowOff>
    </xdr:from>
    <xdr:to>
      <xdr:col>15</xdr:col>
      <xdr:colOff>609600</xdr:colOff>
      <xdr:row>35</xdr:row>
      <xdr:rowOff>9525</xdr:rowOff>
    </xdr:to>
    <xdr:graphicFrame macro="">
      <xdr:nvGraphicFramePr>
        <xdr:cNvPr id="922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123825</xdr:rowOff>
    </xdr:from>
    <xdr:to>
      <xdr:col>3</xdr:col>
      <xdr:colOff>590550</xdr:colOff>
      <xdr:row>5</xdr:row>
      <xdr:rowOff>85725</xdr:rowOff>
    </xdr:to>
    <xdr:pic>
      <xdr:nvPicPr>
        <xdr:cNvPr id="1229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857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31</xdr:col>
      <xdr:colOff>0</xdr:colOff>
      <xdr:row>0</xdr:row>
      <xdr:rowOff>0</xdr:rowOff>
    </xdr:to>
    <xdr:graphicFrame macro="">
      <xdr:nvGraphicFramePr>
        <xdr:cNvPr id="13321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31</xdr:col>
      <xdr:colOff>0</xdr:colOff>
      <xdr:row>0</xdr:row>
      <xdr:rowOff>0</xdr:rowOff>
    </xdr:to>
    <xdr:graphicFrame macro="">
      <xdr:nvGraphicFramePr>
        <xdr:cNvPr id="13322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152400</xdr:colOff>
      <xdr:row>3</xdr:row>
      <xdr:rowOff>314325</xdr:rowOff>
    </xdr:to>
    <xdr:pic>
      <xdr:nvPicPr>
        <xdr:cNvPr id="133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291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1142999</xdr:colOff>
      <xdr:row>15</xdr:row>
      <xdr:rowOff>171450</xdr:rowOff>
    </xdr:from>
    <xdr:to>
      <xdr:col>31</xdr:col>
      <xdr:colOff>752474</xdr:colOff>
      <xdr:row>88</xdr:row>
      <xdr:rowOff>47625</xdr:rowOff>
    </xdr:to>
    <xdr:graphicFrame macro="">
      <xdr:nvGraphicFramePr>
        <xdr:cNvPr id="1332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9526</xdr:colOff>
      <xdr:row>6</xdr:row>
      <xdr:rowOff>9524</xdr:rowOff>
    </xdr:from>
    <xdr:to>
      <xdr:col>31</xdr:col>
      <xdr:colOff>752478</xdr:colOff>
      <xdr:row>7</xdr:row>
      <xdr:rowOff>161924</xdr:rowOff>
    </xdr:to>
    <xdr:sp macro="" textlink="">
      <xdr:nvSpPr>
        <xdr:cNvPr id="6" name="5 Cerrar llave"/>
        <xdr:cNvSpPr/>
      </xdr:nvSpPr>
      <xdr:spPr bwMode="auto">
        <a:xfrm rot="16200000">
          <a:off x="15987715" y="-2481265"/>
          <a:ext cx="323850" cy="9363077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17</xdr:row>
      <xdr:rowOff>123826</xdr:rowOff>
    </xdr:from>
    <xdr:to>
      <xdr:col>14</xdr:col>
      <xdr:colOff>933450</xdr:colOff>
      <xdr:row>48</xdr:row>
      <xdr:rowOff>180975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202407</xdr:colOff>
      <xdr:row>1</xdr:row>
      <xdr:rowOff>63499</xdr:rowOff>
    </xdr:from>
    <xdr:to>
      <xdr:col>3</xdr:col>
      <xdr:colOff>219075</xdr:colOff>
      <xdr:row>4</xdr:row>
      <xdr:rowOff>85725</xdr:rowOff>
    </xdr:to>
    <xdr:pic>
      <xdr:nvPicPr>
        <xdr:cNvPr id="3" name="Picture 351" descr="logo nuevo espa–ol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1482" y="396874"/>
          <a:ext cx="3026568" cy="94615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741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741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123825"/>
          <a:ext cx="2419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174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AppData/Roaming/Microsoft/Excel/BAROMETRO%20TUR&#205;STICO%20RIVIERA%20MAYA%20ENER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2013%20OCUPACI&#211;N%20HOTELERA/RESUMEN%20OCUP%20%20ENE-DIC%202007-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RTADA"/>
      <sheetName val="RESUMEN ENERO"/>
      <sheetName val="COMPART. OCUP. AFLU. 2008-2013"/>
      <sheetName val="COMP.CTOS.NOCHE OCUP. 2008-2013"/>
      <sheetName val="ANUAL OCUPACIÓN"/>
      <sheetName val="RESUMEN OCUP. DIARIA ENERO"/>
      <sheetName val="PROCEDENCIA"/>
      <sheetName val="PROCEDENCIA ENERO"/>
      <sheetName val="REGIONES ENERO"/>
      <sheetName val="REGIONES ANUAL"/>
      <sheetName val="GRAFICA REGIONES I"/>
      <sheetName val="EUROPA ENERO"/>
      <sheetName val="DESGLOSE EUROPA I"/>
      <sheetName val="PRINCIPALES MERCADOS I"/>
      <sheetName val="GRAFICA PRINC. MERCADOS"/>
      <sheetName val="PRINC. MDOS. PROD.CTOS. NOCH.I"/>
      <sheetName val="GRAFICA CTOS. NOCH."/>
      <sheetName val="COMPARATIVO PAISES ENERO"/>
      <sheetName val="CUARTOS POR PLAN"/>
      <sheetName val="CUARTOS POR LOCALIDAD"/>
    </sheetNames>
    <sheetDataSet>
      <sheetData sheetId="0" refreshError="1"/>
      <sheetData sheetId="1" refreshError="1"/>
      <sheetData sheetId="2">
        <row r="9">
          <cell r="C9">
            <v>2008</v>
          </cell>
          <cell r="D9">
            <v>2010</v>
          </cell>
          <cell r="E9">
            <v>2011</v>
          </cell>
          <cell r="F9">
            <v>2012</v>
          </cell>
          <cell r="G9">
            <v>2013</v>
          </cell>
          <cell r="L9">
            <v>2008</v>
          </cell>
          <cell r="M9">
            <v>2010</v>
          </cell>
          <cell r="N9">
            <v>2011</v>
          </cell>
          <cell r="O9">
            <v>2012</v>
          </cell>
          <cell r="P9">
            <v>2013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2"/>
      <sheetName val="2011"/>
      <sheetName val="2010"/>
      <sheetName val="2009"/>
      <sheetName val="2008"/>
      <sheetName val="2007"/>
    </sheetNames>
    <sheetDataSet>
      <sheetData sheetId="0">
        <row r="9">
          <cell r="C9" t="str">
            <v>ENE</v>
          </cell>
          <cell r="D9" t="str">
            <v>FEB</v>
          </cell>
          <cell r="E9" t="str">
            <v>MAR</v>
          </cell>
          <cell r="F9" t="str">
            <v>ABR</v>
          </cell>
          <cell r="G9" t="str">
            <v>MAY</v>
          </cell>
          <cell r="H9" t="str">
            <v>JUN</v>
          </cell>
          <cell r="I9" t="str">
            <v>JUL</v>
          </cell>
          <cell r="J9" t="str">
            <v>AGO</v>
          </cell>
          <cell r="K9" t="str">
            <v>SEP</v>
          </cell>
          <cell r="L9" t="str">
            <v>OCT</v>
          </cell>
          <cell r="M9" t="str">
            <v>NOV</v>
          </cell>
          <cell r="N9" t="str">
            <v>DIC</v>
          </cell>
        </row>
        <row r="11">
          <cell r="B11" t="str">
            <v>OCUPACION GENERAL</v>
          </cell>
          <cell r="C11">
            <v>0.85929999999999995</v>
          </cell>
          <cell r="D11">
            <v>0.90210000000000001</v>
          </cell>
          <cell r="E11">
            <v>0.88880000000000003</v>
          </cell>
          <cell r="F11">
            <v>0.86360000000000003</v>
          </cell>
          <cell r="G11">
            <v>0.77900000000000003</v>
          </cell>
          <cell r="H11">
            <v>0.7631</v>
          </cell>
          <cell r="I11">
            <v>0.8528</v>
          </cell>
          <cell r="J11">
            <v>0.78310000000000002</v>
          </cell>
          <cell r="K11">
            <v>0.61570000000000003</v>
          </cell>
          <cell r="L11">
            <v>0.65049999999999997</v>
          </cell>
          <cell r="M11">
            <v>0.78110000000000002</v>
          </cell>
          <cell r="N11">
            <v>0.79503548387096779</v>
          </cell>
        </row>
        <row r="12">
          <cell r="B12" t="str">
            <v>OCUPACION PLAYACAR</v>
          </cell>
          <cell r="C12">
            <v>0.91339999999999999</v>
          </cell>
          <cell r="D12">
            <v>0.93106428571428546</v>
          </cell>
          <cell r="E12">
            <v>0.91559999999999997</v>
          </cell>
          <cell r="F12">
            <v>0.91544666666666674</v>
          </cell>
          <cell r="G12">
            <v>0.87380000000000002</v>
          </cell>
          <cell r="H12">
            <v>0.86299999999999999</v>
          </cell>
          <cell r="I12">
            <v>0.92669999999999997</v>
          </cell>
          <cell r="J12">
            <v>0.87127419354838731</v>
          </cell>
          <cell r="K12">
            <v>0.71650000000000003</v>
          </cell>
          <cell r="L12">
            <v>0.76880000000000004</v>
          </cell>
          <cell r="M12">
            <v>0.88880000000000003</v>
          </cell>
          <cell r="N12">
            <v>0.91415161290322566</v>
          </cell>
        </row>
        <row r="13">
          <cell r="B13" t="str">
            <v>OCUPACION PLAYA DEL CARMEN</v>
          </cell>
          <cell r="C13">
            <v>0.82889999999999997</v>
          </cell>
          <cell r="D13">
            <v>0.84237499999999987</v>
          </cell>
          <cell r="E13">
            <v>0.84260000000000002</v>
          </cell>
          <cell r="F13">
            <v>0.81293333333333329</v>
          </cell>
          <cell r="G13">
            <v>0.6996</v>
          </cell>
          <cell r="H13">
            <v>0.67530000000000001</v>
          </cell>
          <cell r="I13">
            <v>0.79679999999999995</v>
          </cell>
          <cell r="J13">
            <v>0.70489354838709684</v>
          </cell>
          <cell r="K13">
            <v>0.55710000000000004</v>
          </cell>
          <cell r="L13">
            <v>0.58230000000000004</v>
          </cell>
          <cell r="M13">
            <v>0.72909999999999997</v>
          </cell>
          <cell r="N13">
            <v>0.76506129032258074</v>
          </cell>
        </row>
        <row r="14">
          <cell r="B14" t="str">
            <v>OCUPACION PLAN EUROPEO</v>
          </cell>
          <cell r="C14">
            <v>0.79959999999999998</v>
          </cell>
          <cell r="D14">
            <v>0.82330000000000003</v>
          </cell>
          <cell r="E14">
            <v>0.81479999999999997</v>
          </cell>
          <cell r="F14">
            <v>0.69125000000000014</v>
          </cell>
          <cell r="G14">
            <v>0.57779999999999998</v>
          </cell>
          <cell r="H14">
            <v>0.57110000000000005</v>
          </cell>
          <cell r="I14">
            <v>0.74939999999999996</v>
          </cell>
          <cell r="J14">
            <v>0.62079032258064504</v>
          </cell>
          <cell r="K14">
            <v>0.43240000000000001</v>
          </cell>
          <cell r="L14">
            <v>0.44869999999999999</v>
          </cell>
          <cell r="M14">
            <v>0.65369999999999995</v>
          </cell>
          <cell r="N14">
            <v>0.70234838709677438</v>
          </cell>
        </row>
        <row r="15">
          <cell r="B15" t="str">
            <v>OCUPACION TODO INCLUIDO</v>
          </cell>
          <cell r="C15">
            <v>0.87050000000000005</v>
          </cell>
          <cell r="D15">
            <v>0.91459999999999997</v>
          </cell>
          <cell r="E15">
            <v>0.90259999999999996</v>
          </cell>
          <cell r="F15">
            <v>0.89410000000000001</v>
          </cell>
          <cell r="G15">
            <v>0.81159999999999999</v>
          </cell>
          <cell r="H15">
            <v>0.79369999999999996</v>
          </cell>
          <cell r="I15">
            <v>0.86850000000000005</v>
          </cell>
          <cell r="J15">
            <v>0.81040000000000001</v>
          </cell>
          <cell r="K15">
            <v>0.64419999999999999</v>
          </cell>
          <cell r="L15">
            <v>0.68540000000000001</v>
          </cell>
          <cell r="M15">
            <v>0.8044</v>
          </cell>
          <cell r="N15">
            <v>0.81120645161290317</v>
          </cell>
        </row>
        <row r="16">
          <cell r="B16" t="str">
            <v xml:space="preserve">OCUP. HOTELES PEQ. </v>
          </cell>
          <cell r="C16">
            <v>0.73870000000000002</v>
          </cell>
          <cell r="D16">
            <v>0.77396428571428555</v>
          </cell>
          <cell r="E16">
            <v>0.76029999999999998</v>
          </cell>
          <cell r="F16">
            <v>0.59138666666666673</v>
          </cell>
          <cell r="G16">
            <v>0.47149999999999997</v>
          </cell>
          <cell r="H16">
            <v>0.42520000000000002</v>
          </cell>
          <cell r="I16">
            <v>0.61099999999999999</v>
          </cell>
          <cell r="J16">
            <v>0.49013870967741946</v>
          </cell>
          <cell r="K16">
            <v>0.37840000000000001</v>
          </cell>
          <cell r="L16">
            <v>0.3649</v>
          </cell>
          <cell r="M16">
            <v>0.53559999999999997</v>
          </cell>
          <cell r="N16">
            <v>0.60910967741935496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8:I50"/>
  <sheetViews>
    <sheetView showGridLines="0" tabSelected="1" zoomScaleNormal="100" workbookViewId="0">
      <selection activeCell="E54" sqref="E54"/>
    </sheetView>
  </sheetViews>
  <sheetFormatPr baseColWidth="10" defaultRowHeight="12.75"/>
  <cols>
    <col min="1" max="7" width="11.42578125" style="7"/>
    <col min="8" max="8" width="12.85546875" style="7" customWidth="1"/>
    <col min="9" max="16384" width="11.42578125" style="7"/>
  </cols>
  <sheetData>
    <row r="8" spans="1:5">
      <c r="E8" s="8"/>
    </row>
    <row r="13" spans="1:5">
      <c r="A13" s="7" t="s">
        <v>147</v>
      </c>
    </row>
    <row r="14" spans="1:5">
      <c r="E14" s="9"/>
    </row>
    <row r="16" spans="1:5" ht="15.75">
      <c r="E16" s="10" t="s">
        <v>251</v>
      </c>
    </row>
    <row r="17" spans="2:9" ht="15.75">
      <c r="E17" s="10" t="s">
        <v>155</v>
      </c>
      <c r="I17" s="7" t="s">
        <v>147</v>
      </c>
    </row>
    <row r="21" spans="2:9" ht="23.25">
      <c r="E21" s="4" t="s">
        <v>154</v>
      </c>
    </row>
    <row r="26" spans="2:9" ht="23.25">
      <c r="E26" s="11" t="s">
        <v>387</v>
      </c>
    </row>
    <row r="32" spans="2:9">
      <c r="B32" s="7" t="s">
        <v>388</v>
      </c>
    </row>
    <row r="33" spans="2:2">
      <c r="B33" s="12" t="s">
        <v>420</v>
      </c>
    </row>
    <row r="34" spans="2:2">
      <c r="B34" s="7" t="s">
        <v>421</v>
      </c>
    </row>
    <row r="35" spans="2:2">
      <c r="B35" s="7" t="s">
        <v>280</v>
      </c>
    </row>
    <row r="37" spans="2:2">
      <c r="B37" s="13"/>
    </row>
    <row r="38" spans="2:2">
      <c r="B38" s="14"/>
    </row>
    <row r="46" spans="2:2">
      <c r="B46" s="7" t="s">
        <v>156</v>
      </c>
    </row>
    <row r="47" spans="2:2">
      <c r="B47" s="13" t="s">
        <v>159</v>
      </c>
    </row>
    <row r="48" spans="2:2">
      <c r="B48" s="7" t="s">
        <v>166</v>
      </c>
    </row>
    <row r="49" spans="2:2">
      <c r="B49" s="7" t="s">
        <v>249</v>
      </c>
    </row>
    <row r="50" spans="2:2">
      <c r="B50" s="7" t="s">
        <v>157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8"/>
  <dimension ref="B2:Q62"/>
  <sheetViews>
    <sheetView topLeftCell="A28" workbookViewId="0">
      <selection activeCell="M49" sqref="M49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7.285156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112"/>
      <c r="D3" s="112"/>
      <c r="E3" s="112"/>
      <c r="F3" s="112"/>
      <c r="G3" s="30" t="s">
        <v>149</v>
      </c>
      <c r="H3" s="112"/>
      <c r="I3" s="112"/>
      <c r="J3" s="112"/>
      <c r="K3" s="112"/>
      <c r="L3" s="112"/>
    </row>
    <row r="4" spans="2:17" ht="18.75">
      <c r="C4" s="44"/>
      <c r="D4" s="44"/>
      <c r="E4" s="44"/>
      <c r="F4" s="44"/>
      <c r="G4" s="45" t="s">
        <v>395</v>
      </c>
      <c r="H4" s="44"/>
      <c r="I4" s="44"/>
      <c r="J4" s="44"/>
      <c r="K4" s="44"/>
      <c r="L4" s="112"/>
    </row>
    <row r="5" spans="2:17" ht="18.7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7" ht="15" customHeight="1">
      <c r="B6" s="509" t="s">
        <v>34</v>
      </c>
      <c r="C6" s="510" t="s">
        <v>281</v>
      </c>
      <c r="D6" s="509" t="s">
        <v>36</v>
      </c>
      <c r="E6" s="5"/>
      <c r="F6" s="509" t="s">
        <v>34</v>
      </c>
      <c r="G6" s="510" t="s">
        <v>281</v>
      </c>
      <c r="H6" s="509" t="s">
        <v>36</v>
      </c>
      <c r="I6" s="46"/>
      <c r="J6" s="509" t="s">
        <v>34</v>
      </c>
      <c r="K6" s="510" t="s">
        <v>281</v>
      </c>
      <c r="L6" s="509" t="s">
        <v>36</v>
      </c>
    </row>
    <row r="7" spans="2:17" ht="15" customHeight="1">
      <c r="B7" s="509"/>
      <c r="C7" s="510"/>
      <c r="D7" s="509"/>
      <c r="E7" s="5"/>
      <c r="F7" s="509"/>
      <c r="G7" s="510"/>
      <c r="H7" s="509"/>
      <c r="I7" s="46"/>
      <c r="J7" s="509"/>
      <c r="K7" s="510"/>
      <c r="L7" s="509"/>
    </row>
    <row r="8" spans="2:17" s="15" customFormat="1" ht="15" customHeight="1">
      <c r="C8" s="47"/>
      <c r="D8" s="47"/>
      <c r="G8" s="47"/>
      <c r="H8" s="47"/>
      <c r="I8" s="47"/>
      <c r="K8" s="47"/>
      <c r="L8" s="47"/>
    </row>
    <row r="9" spans="2:17" s="15" customFormat="1" ht="15" customHeight="1">
      <c r="B9" s="505" t="s">
        <v>78</v>
      </c>
      <c r="C9" s="506"/>
      <c r="D9" s="507"/>
      <c r="E9" s="37"/>
      <c r="F9" s="502" t="s">
        <v>326</v>
      </c>
      <c r="G9" s="503"/>
      <c r="H9" s="508"/>
      <c r="I9" s="48"/>
      <c r="J9" s="502" t="s">
        <v>330</v>
      </c>
      <c r="K9" s="503"/>
      <c r="L9" s="504"/>
    </row>
    <row r="10" spans="2:17" s="15" customFormat="1" ht="15" customHeight="1">
      <c r="B10" s="140"/>
      <c r="C10" s="141"/>
      <c r="D10" s="141"/>
      <c r="F10" s="158" t="s">
        <v>79</v>
      </c>
      <c r="G10" s="158">
        <v>15</v>
      </c>
      <c r="H10" s="159">
        <f>(G10/$K$42)*100</f>
        <v>4.1048319344978287E-3</v>
      </c>
      <c r="I10" s="37"/>
      <c r="J10" s="158" t="s">
        <v>21</v>
      </c>
      <c r="K10" s="161">
        <v>14994</v>
      </c>
      <c r="L10" s="159">
        <f>(K10/$K$42)*100</f>
        <v>4.1031900017240295</v>
      </c>
      <c r="N10" s="130"/>
    </row>
    <row r="11" spans="2:17" s="15" customFormat="1" ht="15" customHeight="1">
      <c r="B11" s="141" t="s">
        <v>153</v>
      </c>
      <c r="C11" s="142">
        <v>84735</v>
      </c>
      <c r="D11" s="143">
        <f>(C11/$K$42)*100</f>
        <v>23.188195597978233</v>
      </c>
      <c r="E11" s="48"/>
      <c r="F11" s="158" t="s">
        <v>80</v>
      </c>
      <c r="G11" s="158">
        <v>4</v>
      </c>
      <c r="H11" s="159">
        <f t="shared" ref="H11:H19" si="0">(G11/$K$42)*100</f>
        <v>1.0946218491994209E-3</v>
      </c>
      <c r="I11" s="37"/>
      <c r="J11" s="158" t="s">
        <v>22</v>
      </c>
      <c r="K11" s="161">
        <v>438</v>
      </c>
      <c r="L11" s="159">
        <f t="shared" ref="L11:L37" si="1">(K11/$K$42)*100</f>
        <v>0.11986109248733659</v>
      </c>
      <c r="N11" s="130"/>
    </row>
    <row r="12" spans="2:17" s="15" customFormat="1" ht="15" customHeight="1">
      <c r="B12" s="144" t="s">
        <v>81</v>
      </c>
      <c r="C12" s="142">
        <v>112802</v>
      </c>
      <c r="D12" s="143">
        <f>(C12/$K$42)*100</f>
        <v>30.868883458348272</v>
      </c>
      <c r="E12" s="37"/>
      <c r="F12" s="158" t="s">
        <v>82</v>
      </c>
      <c r="G12" s="158">
        <v>4</v>
      </c>
      <c r="H12" s="159">
        <f t="shared" si="0"/>
        <v>1.0946218491994209E-3</v>
      </c>
      <c r="I12" s="37"/>
      <c r="J12" s="158" t="s">
        <v>152</v>
      </c>
      <c r="K12" s="161">
        <v>1505</v>
      </c>
      <c r="L12" s="159">
        <f t="shared" si="1"/>
        <v>0.41185147076128209</v>
      </c>
      <c r="N12" s="130"/>
    </row>
    <row r="13" spans="2:17" s="15" customFormat="1" ht="15" customHeight="1">
      <c r="B13" s="141" t="s">
        <v>83</v>
      </c>
      <c r="C13" s="142">
        <v>61941</v>
      </c>
      <c r="D13" s="143">
        <f>(C13/$K$42)*100</f>
        <v>16.950492990315333</v>
      </c>
      <c r="E13" s="37"/>
      <c r="F13" s="158" t="s">
        <v>84</v>
      </c>
      <c r="G13" s="158"/>
      <c r="H13" s="159">
        <f t="shared" si="0"/>
        <v>0</v>
      </c>
      <c r="I13" s="37"/>
      <c r="J13" s="158" t="s">
        <v>85</v>
      </c>
      <c r="K13" s="161">
        <v>8</v>
      </c>
      <c r="L13" s="159">
        <f t="shared" si="1"/>
        <v>2.1892436983988418E-3</v>
      </c>
      <c r="N13" s="130"/>
    </row>
    <row r="14" spans="2:17" s="15" customFormat="1" ht="15" customHeight="1">
      <c r="B14" s="140" t="s">
        <v>37</v>
      </c>
      <c r="C14" s="145">
        <f>SUM(C11:C13)</f>
        <v>259478</v>
      </c>
      <c r="D14" s="146">
        <f>(C14/$K$42)*100</f>
        <v>71.00757204664184</v>
      </c>
      <c r="E14" s="37"/>
      <c r="F14" s="158" t="s">
        <v>86</v>
      </c>
      <c r="G14" s="158"/>
      <c r="H14" s="159">
        <f t="shared" si="0"/>
        <v>0</v>
      </c>
      <c r="I14" s="37"/>
      <c r="J14" s="158" t="s">
        <v>23</v>
      </c>
      <c r="K14" s="161">
        <v>143</v>
      </c>
      <c r="L14" s="159">
        <f t="shared" si="1"/>
        <v>3.9132731108879298E-2</v>
      </c>
      <c r="N14" s="130"/>
    </row>
    <row r="15" spans="2:17" s="15" customFormat="1" ht="15" customHeight="1">
      <c r="D15" s="37"/>
      <c r="E15" s="37"/>
      <c r="F15" s="158" t="s">
        <v>87</v>
      </c>
      <c r="G15" s="158">
        <v>7</v>
      </c>
      <c r="H15" s="159">
        <f t="shared" si="0"/>
        <v>1.9155882360989865E-3</v>
      </c>
      <c r="I15" s="37"/>
      <c r="J15" s="158" t="s">
        <v>24</v>
      </c>
      <c r="K15" s="161">
        <v>9967</v>
      </c>
      <c r="L15" s="159">
        <f t="shared" si="1"/>
        <v>2.7275239927426571</v>
      </c>
      <c r="N15" s="130"/>
    </row>
    <row r="16" spans="2:17" s="15" customFormat="1" ht="15" customHeight="1">
      <c r="D16" s="37"/>
      <c r="E16" s="37"/>
      <c r="F16" s="158" t="s">
        <v>88</v>
      </c>
      <c r="G16" s="158">
        <v>46</v>
      </c>
      <c r="H16" s="159">
        <f t="shared" si="0"/>
        <v>1.2588151265793341E-2</v>
      </c>
      <c r="I16" s="37"/>
      <c r="J16" s="158" t="s">
        <v>25</v>
      </c>
      <c r="K16" s="161">
        <v>513</v>
      </c>
      <c r="L16" s="159">
        <f t="shared" si="1"/>
        <v>0.14038525215982572</v>
      </c>
      <c r="N16" s="130"/>
    </row>
    <row r="17" spans="2:14" s="15" customFormat="1" ht="15" customHeight="1">
      <c r="D17" s="37"/>
      <c r="E17" s="37"/>
      <c r="F17" s="158" t="s">
        <v>89</v>
      </c>
      <c r="G17" s="158">
        <v>9</v>
      </c>
      <c r="H17" s="159">
        <f t="shared" si="0"/>
        <v>2.4628991606986971E-3</v>
      </c>
      <c r="I17" s="37"/>
      <c r="J17" s="158" t="s">
        <v>26</v>
      </c>
      <c r="K17" s="161">
        <v>6932</v>
      </c>
      <c r="L17" s="159">
        <f t="shared" si="1"/>
        <v>1.8969796646625965</v>
      </c>
      <c r="N17" s="130"/>
    </row>
    <row r="18" spans="2:14" s="15" customFormat="1" ht="15" customHeight="1">
      <c r="B18" s="502" t="s">
        <v>90</v>
      </c>
      <c r="C18" s="503"/>
      <c r="D18" s="504"/>
      <c r="E18" s="37"/>
      <c r="F18" s="158" t="s">
        <v>91</v>
      </c>
      <c r="G18" s="158">
        <v>66</v>
      </c>
      <c r="H18" s="159">
        <f t="shared" si="0"/>
        <v>1.8061260511790446E-2</v>
      </c>
      <c r="I18" s="37"/>
      <c r="J18" s="148" t="s">
        <v>27</v>
      </c>
      <c r="K18" s="161">
        <v>21027</v>
      </c>
      <c r="L18" s="159">
        <f t="shared" si="1"/>
        <v>5.7541534057790562</v>
      </c>
      <c r="N18" s="130"/>
    </row>
    <row r="19" spans="2:14" s="15" customFormat="1" ht="15" customHeight="1">
      <c r="B19" s="158" t="s">
        <v>92</v>
      </c>
      <c r="C19" s="161">
        <v>40</v>
      </c>
      <c r="D19" s="159">
        <f>(C19/$K$42)*100</f>
        <v>1.094621849199421E-2</v>
      </c>
      <c r="E19" s="37"/>
      <c r="F19" s="154" t="s">
        <v>37</v>
      </c>
      <c r="G19" s="154">
        <f>SUM(G10:G18)</f>
        <v>151</v>
      </c>
      <c r="H19" s="160">
        <f t="shared" si="0"/>
        <v>4.1321974807278138E-2</v>
      </c>
      <c r="I19" s="37"/>
      <c r="J19" s="158" t="s">
        <v>61</v>
      </c>
      <c r="K19" s="161">
        <v>47</v>
      </c>
      <c r="L19" s="159">
        <f t="shared" si="1"/>
        <v>1.2861806728093197E-2</v>
      </c>
      <c r="N19" s="130"/>
    </row>
    <row r="20" spans="2:14" s="15" customFormat="1" ht="15" customHeight="1">
      <c r="B20" s="158" t="s">
        <v>93</v>
      </c>
      <c r="C20" s="161">
        <v>73</v>
      </c>
      <c r="D20" s="159">
        <f t="shared" ref="D20:D26" si="2">(C20/$K$42)*100</f>
        <v>1.9976848747889433E-2</v>
      </c>
      <c r="H20" s="37"/>
      <c r="I20" s="37"/>
      <c r="J20" s="158" t="s">
        <v>28</v>
      </c>
      <c r="K20" s="161">
        <v>3071</v>
      </c>
      <c r="L20" s="159">
        <f t="shared" si="1"/>
        <v>0.8403959247228554</v>
      </c>
      <c r="N20" s="130"/>
    </row>
    <row r="21" spans="2:14" s="15" customFormat="1" ht="15" customHeight="1">
      <c r="B21" s="158" t="s">
        <v>94</v>
      </c>
      <c r="C21" s="161">
        <v>24</v>
      </c>
      <c r="D21" s="159">
        <f t="shared" si="2"/>
        <v>6.5677310951965254E-3</v>
      </c>
      <c r="E21" s="48"/>
      <c r="F21" s="502" t="s">
        <v>327</v>
      </c>
      <c r="G21" s="503"/>
      <c r="H21" s="504"/>
      <c r="I21" s="37"/>
      <c r="J21" s="158" t="s">
        <v>95</v>
      </c>
      <c r="K21" s="161">
        <v>54</v>
      </c>
      <c r="L21" s="159">
        <f t="shared" si="1"/>
        <v>1.4777394964192182E-2</v>
      </c>
      <c r="N21" s="130"/>
    </row>
    <row r="22" spans="2:14" s="15" customFormat="1" ht="15" customHeight="1">
      <c r="B22" s="158" t="s">
        <v>96</v>
      </c>
      <c r="C22" s="161">
        <v>244</v>
      </c>
      <c r="D22" s="159">
        <f t="shared" si="2"/>
        <v>6.6771932801164682E-2</v>
      </c>
      <c r="E22" s="37"/>
      <c r="F22" s="158" t="s">
        <v>97</v>
      </c>
      <c r="G22" s="158">
        <v>717</v>
      </c>
      <c r="H22" s="159">
        <f>(G22/$K$42)*100</f>
        <v>0.19621096646899619</v>
      </c>
      <c r="J22" s="158" t="s">
        <v>46</v>
      </c>
      <c r="K22" s="161">
        <v>263</v>
      </c>
      <c r="L22" s="159">
        <f t="shared" si="1"/>
        <v>7.1971386584861921E-2</v>
      </c>
      <c r="N22" s="130"/>
    </row>
    <row r="23" spans="2:14" s="15" customFormat="1" ht="15" customHeight="1">
      <c r="B23" s="158" t="s">
        <v>98</v>
      </c>
      <c r="C23" s="161">
        <v>28</v>
      </c>
      <c r="D23" s="159">
        <f t="shared" si="2"/>
        <v>7.6623529443959459E-3</v>
      </c>
      <c r="E23" s="37"/>
      <c r="F23" s="158" t="s">
        <v>99</v>
      </c>
      <c r="G23" s="158">
        <v>44</v>
      </c>
      <c r="H23" s="159">
        <f>(G23/$K$42)*100</f>
        <v>1.2040840341193631E-2</v>
      </c>
      <c r="I23" s="48"/>
      <c r="J23" s="158" t="s">
        <v>100</v>
      </c>
      <c r="K23" s="161">
        <v>38</v>
      </c>
      <c r="L23" s="159">
        <f t="shared" si="1"/>
        <v>1.0398907567394498E-2</v>
      </c>
      <c r="N23" s="130"/>
    </row>
    <row r="24" spans="2:14" s="15" customFormat="1" ht="15" customHeight="1">
      <c r="B24" s="158" t="s">
        <v>250</v>
      </c>
      <c r="C24" s="161">
        <v>826</v>
      </c>
      <c r="D24" s="159">
        <f t="shared" si="2"/>
        <v>0.22603941185968043</v>
      </c>
      <c r="E24" s="37"/>
      <c r="F24" s="154" t="s">
        <v>37</v>
      </c>
      <c r="G24" s="154">
        <f>SUM(G22:G23)</f>
        <v>761</v>
      </c>
      <c r="H24" s="160">
        <f>(G24/$K$42)*100</f>
        <v>0.20825180681018984</v>
      </c>
      <c r="I24" s="37"/>
      <c r="J24" s="158" t="s">
        <v>29</v>
      </c>
      <c r="K24" s="161">
        <v>8262</v>
      </c>
      <c r="L24" s="159">
        <f t="shared" si="1"/>
        <v>2.2609414295214036</v>
      </c>
      <c r="N24" s="130"/>
    </row>
    <row r="25" spans="2:14" s="15" customFormat="1" ht="15" customHeight="1">
      <c r="B25" s="158" t="s">
        <v>91</v>
      </c>
      <c r="C25" s="161">
        <v>51</v>
      </c>
      <c r="D25" s="159">
        <f t="shared" si="2"/>
        <v>1.3956428577292616E-2</v>
      </c>
      <c r="E25" s="37"/>
      <c r="H25" s="37"/>
      <c r="I25" s="37"/>
      <c r="J25" s="148" t="s">
        <v>62</v>
      </c>
      <c r="K25" s="161">
        <v>35</v>
      </c>
      <c r="L25" s="159">
        <f t="shared" si="1"/>
        <v>9.5779411804949328E-3</v>
      </c>
      <c r="N25" s="130"/>
    </row>
    <row r="26" spans="2:14" s="15" customFormat="1" ht="15" customHeight="1">
      <c r="B26" s="154" t="s">
        <v>37</v>
      </c>
      <c r="C26" s="162">
        <f>SUM(C19:C25)</f>
        <v>1286</v>
      </c>
      <c r="D26" s="160">
        <f t="shared" si="2"/>
        <v>0.35192092451761381</v>
      </c>
      <c r="E26" s="37"/>
      <c r="F26" s="502" t="s">
        <v>328</v>
      </c>
      <c r="G26" s="503"/>
      <c r="H26" s="504"/>
      <c r="I26" s="37"/>
      <c r="J26" s="158" t="s">
        <v>101</v>
      </c>
      <c r="K26" s="161">
        <v>20</v>
      </c>
      <c r="L26" s="159">
        <f t="shared" si="1"/>
        <v>5.4731092459971049E-3</v>
      </c>
      <c r="N26" s="130"/>
    </row>
    <row r="27" spans="2:14" s="15" customFormat="1" ht="15" customHeight="1">
      <c r="D27" s="37"/>
      <c r="E27" s="37"/>
      <c r="F27" s="158" t="s">
        <v>104</v>
      </c>
      <c r="G27" s="161">
        <v>38</v>
      </c>
      <c r="H27" s="159">
        <f t="shared" ref="H27:H37" si="3">(G27/$K$42)*100</f>
        <v>1.0398907567394498E-2</v>
      </c>
      <c r="I27" s="37"/>
      <c r="J27" s="158" t="s">
        <v>30</v>
      </c>
      <c r="K27" s="161">
        <v>416</v>
      </c>
      <c r="L27" s="159">
        <f t="shared" si="1"/>
        <v>0.11384067231673978</v>
      </c>
      <c r="N27" s="130"/>
    </row>
    <row r="28" spans="2:14" s="15" customFormat="1" ht="15" customHeight="1">
      <c r="D28" s="37"/>
      <c r="E28" s="37"/>
      <c r="F28" s="158" t="s">
        <v>102</v>
      </c>
      <c r="G28" s="161">
        <v>80</v>
      </c>
      <c r="H28" s="159">
        <f t="shared" si="3"/>
        <v>2.189243698398842E-2</v>
      </c>
      <c r="I28" s="37"/>
      <c r="J28" s="158" t="s">
        <v>52</v>
      </c>
      <c r="K28" s="161">
        <v>296</v>
      </c>
      <c r="L28" s="159">
        <f t="shared" si="1"/>
        <v>8.1002016840757141E-2</v>
      </c>
      <c r="N28" s="130"/>
    </row>
    <row r="29" spans="2:14" s="15" customFormat="1" ht="15" customHeight="1">
      <c r="B29" s="502" t="s">
        <v>325</v>
      </c>
      <c r="C29" s="503"/>
      <c r="D29" s="504"/>
      <c r="E29" s="37"/>
      <c r="F29" s="158" t="s">
        <v>373</v>
      </c>
      <c r="G29" s="161">
        <v>102</v>
      </c>
      <c r="H29" s="159">
        <f t="shared" si="3"/>
        <v>2.7912857154585233E-2</v>
      </c>
      <c r="I29" s="37"/>
      <c r="J29" s="158" t="s">
        <v>31</v>
      </c>
      <c r="K29" s="161">
        <v>98</v>
      </c>
      <c r="L29" s="159">
        <f t="shared" si="1"/>
        <v>2.6818235305385813E-2</v>
      </c>
      <c r="N29" s="130"/>
    </row>
    <row r="30" spans="2:14" s="15" customFormat="1" ht="15" customHeight="1">
      <c r="B30" s="158" t="s">
        <v>105</v>
      </c>
      <c r="C30" s="161">
        <v>7998</v>
      </c>
      <c r="D30" s="159">
        <f t="shared" ref="D30:D41" si="4">(C30/$K$42)*100</f>
        <v>2.1886963874742422</v>
      </c>
      <c r="E30" s="37"/>
      <c r="F30" s="158" t="s">
        <v>103</v>
      </c>
      <c r="G30" s="161">
        <v>24</v>
      </c>
      <c r="H30" s="159">
        <f t="shared" si="3"/>
        <v>6.5677310951965254E-3</v>
      </c>
      <c r="I30" s="37"/>
      <c r="J30" s="158" t="s">
        <v>51</v>
      </c>
      <c r="K30" s="161">
        <v>127</v>
      </c>
      <c r="L30" s="159">
        <f t="shared" si="1"/>
        <v>3.4754243712081613E-2</v>
      </c>
      <c r="N30" s="130"/>
    </row>
    <row r="31" spans="2:14" s="15" customFormat="1" ht="15" customHeight="1">
      <c r="B31" s="158" t="s">
        <v>107</v>
      </c>
      <c r="C31" s="161">
        <v>46</v>
      </c>
      <c r="D31" s="159">
        <f t="shared" si="4"/>
        <v>1.2588151265793341E-2</v>
      </c>
      <c r="E31" s="37"/>
      <c r="F31" s="158" t="s">
        <v>106</v>
      </c>
      <c r="G31" s="161">
        <v>90</v>
      </c>
      <c r="H31" s="159">
        <f t="shared" si="3"/>
        <v>2.462899160698697E-2</v>
      </c>
      <c r="I31" s="37"/>
      <c r="J31" s="158" t="s">
        <v>109</v>
      </c>
      <c r="K31" s="161">
        <v>63</v>
      </c>
      <c r="L31" s="159">
        <f t="shared" si="1"/>
        <v>1.7240294124890882E-2</v>
      </c>
      <c r="N31" s="130"/>
    </row>
    <row r="32" spans="2:14" s="15" customFormat="1" ht="15" customHeight="1">
      <c r="B32" s="158" t="s">
        <v>110</v>
      </c>
      <c r="C32" s="161">
        <v>2420</v>
      </c>
      <c r="D32" s="159">
        <f t="shared" si="4"/>
        <v>0.66224621876564971</v>
      </c>
      <c r="E32" s="37"/>
      <c r="F32" s="158" t="s">
        <v>117</v>
      </c>
      <c r="G32" s="161">
        <v>100</v>
      </c>
      <c r="H32" s="159">
        <f t="shared" si="3"/>
        <v>2.7365546229985521E-2</v>
      </c>
      <c r="I32" s="37"/>
      <c r="J32" s="158" t="s">
        <v>112</v>
      </c>
      <c r="K32" s="161">
        <v>8164</v>
      </c>
      <c r="L32" s="159">
        <f t="shared" si="1"/>
        <v>2.2341231942160182</v>
      </c>
      <c r="N32" s="130"/>
    </row>
    <row r="33" spans="2:14" s="15" customFormat="1" ht="15" customHeight="1">
      <c r="B33" s="158" t="s">
        <v>113</v>
      </c>
      <c r="C33" s="161">
        <v>1763</v>
      </c>
      <c r="D33" s="159">
        <f t="shared" si="4"/>
        <v>0.48245458003464475</v>
      </c>
      <c r="E33" s="37"/>
      <c r="F33" s="158" t="s">
        <v>108</v>
      </c>
      <c r="G33" s="161">
        <v>120</v>
      </c>
      <c r="H33" s="159">
        <f t="shared" si="3"/>
        <v>3.283865547598263E-2</v>
      </c>
      <c r="I33" s="37"/>
      <c r="J33" s="158" t="s">
        <v>115</v>
      </c>
      <c r="K33" s="161">
        <v>13</v>
      </c>
      <c r="L33" s="159">
        <f t="shared" si="1"/>
        <v>3.557521009898118E-3</v>
      </c>
      <c r="N33" s="130"/>
    </row>
    <row r="34" spans="2:14" s="15" customFormat="1" ht="15" customHeight="1">
      <c r="B34" s="158" t="s">
        <v>116</v>
      </c>
      <c r="C34" s="161">
        <v>1228</v>
      </c>
      <c r="D34" s="159">
        <f t="shared" si="4"/>
        <v>0.33604890770422224</v>
      </c>
      <c r="E34" s="37"/>
      <c r="F34" s="158" t="s">
        <v>111</v>
      </c>
      <c r="G34" s="161">
        <v>12</v>
      </c>
      <c r="H34" s="159">
        <f t="shared" si="3"/>
        <v>3.2838655475982627E-3</v>
      </c>
      <c r="J34" s="158" t="s">
        <v>32</v>
      </c>
      <c r="K34" s="161">
        <v>7165</v>
      </c>
      <c r="L34" s="159">
        <f t="shared" si="1"/>
        <v>1.9607413873784629</v>
      </c>
      <c r="N34" s="130"/>
    </row>
    <row r="35" spans="2:14" s="15" customFormat="1" ht="15" customHeight="1">
      <c r="B35" s="158" t="s">
        <v>118</v>
      </c>
      <c r="C35" s="161">
        <v>97</v>
      </c>
      <c r="D35" s="159">
        <f t="shared" si="4"/>
        <v>2.6544579843085957E-2</v>
      </c>
      <c r="E35" s="37"/>
      <c r="F35" s="158" t="s">
        <v>114</v>
      </c>
      <c r="G35" s="161">
        <v>5</v>
      </c>
      <c r="H35" s="159">
        <f t="shared" si="3"/>
        <v>1.3682773114992762E-3</v>
      </c>
      <c r="I35" s="48"/>
      <c r="J35" s="158" t="s">
        <v>33</v>
      </c>
      <c r="K35" s="161">
        <v>1740</v>
      </c>
      <c r="L35" s="159">
        <f t="shared" si="1"/>
        <v>0.47616050440174812</v>
      </c>
      <c r="N35" s="130"/>
    </row>
    <row r="36" spans="2:14" s="15" customFormat="1" ht="15" customHeight="1">
      <c r="B36" s="158" t="s">
        <v>119</v>
      </c>
      <c r="C36" s="161">
        <v>142</v>
      </c>
      <c r="D36" s="159">
        <f t="shared" si="4"/>
        <v>3.8859075646579443E-2</v>
      </c>
      <c r="E36" s="37"/>
      <c r="F36" s="158" t="s">
        <v>91</v>
      </c>
      <c r="G36" s="161">
        <v>85</v>
      </c>
      <c r="H36" s="159">
        <f t="shared" si="3"/>
        <v>2.3260714295487695E-2</v>
      </c>
      <c r="I36" s="37"/>
      <c r="J36" s="158" t="s">
        <v>91</v>
      </c>
      <c r="K36" s="161">
        <v>1849</v>
      </c>
      <c r="L36" s="159">
        <f t="shared" si="1"/>
        <v>0.50598894979243225</v>
      </c>
      <c r="N36" s="130"/>
    </row>
    <row r="37" spans="2:14" s="15" customFormat="1" ht="15" customHeight="1">
      <c r="B37" s="158" t="s">
        <v>279</v>
      </c>
      <c r="C37" s="161">
        <v>710</v>
      </c>
      <c r="D37" s="159">
        <f t="shared" si="4"/>
        <v>0.19429537823289722</v>
      </c>
      <c r="E37" s="37"/>
      <c r="F37" s="154" t="s">
        <v>37</v>
      </c>
      <c r="G37" s="162">
        <f>SUM(G27:G36)</f>
        <v>656</v>
      </c>
      <c r="H37" s="160">
        <f t="shared" si="3"/>
        <v>0.17951798326870505</v>
      </c>
      <c r="I37" s="37"/>
      <c r="J37" s="154" t="s">
        <v>37</v>
      </c>
      <c r="K37" s="162">
        <f>SUM(K10:K36)</f>
        <v>87248</v>
      </c>
      <c r="L37" s="160">
        <f t="shared" si="1"/>
        <v>23.87589177473777</v>
      </c>
      <c r="N37" s="130"/>
    </row>
    <row r="38" spans="2:14" s="15" customFormat="1" ht="15" customHeight="1">
      <c r="B38" s="158" t="s">
        <v>121</v>
      </c>
      <c r="C38" s="161">
        <v>310</v>
      </c>
      <c r="D38" s="159">
        <f t="shared" si="4"/>
        <v>8.4833193312955121E-2</v>
      </c>
      <c r="E38" s="37"/>
      <c r="H38" s="37"/>
      <c r="I38" s="37"/>
      <c r="K38" s="17"/>
    </row>
    <row r="39" spans="2:14" s="15" customFormat="1" ht="15" customHeight="1">
      <c r="B39" s="158" t="s">
        <v>122</v>
      </c>
      <c r="C39" s="161">
        <v>606</v>
      </c>
      <c r="D39" s="159">
        <f t="shared" si="4"/>
        <v>0.16583521015371228</v>
      </c>
      <c r="E39" s="37"/>
      <c r="F39" s="368" t="s">
        <v>329</v>
      </c>
      <c r="G39" s="369"/>
      <c r="H39" s="370"/>
    </row>
    <row r="40" spans="2:14" s="15" customFormat="1" ht="15" customHeight="1">
      <c r="B40" s="158" t="s">
        <v>91</v>
      </c>
      <c r="C40" s="161">
        <v>170</v>
      </c>
      <c r="D40" s="159">
        <f t="shared" si="4"/>
        <v>4.652142859097539E-2</v>
      </c>
      <c r="E40" s="37"/>
      <c r="F40" s="158" t="s">
        <v>123</v>
      </c>
      <c r="G40" s="158"/>
      <c r="H40" s="159">
        <f>(G40/$K$42)*100</f>
        <v>0</v>
      </c>
      <c r="I40" s="48"/>
    </row>
    <row r="41" spans="2:14" s="15" customFormat="1" ht="15" customHeight="1">
      <c r="B41" s="154" t="s">
        <v>37</v>
      </c>
      <c r="C41" s="162">
        <f>SUM(C30:C40)</f>
        <v>15490</v>
      </c>
      <c r="D41" s="160">
        <f t="shared" si="4"/>
        <v>4.2389231110247572</v>
      </c>
      <c r="E41" s="37"/>
      <c r="F41" s="158" t="s">
        <v>124</v>
      </c>
      <c r="G41" s="158">
        <v>3</v>
      </c>
      <c r="H41" s="159">
        <f>(G41/$K$42)*100</f>
        <v>8.2096638689956568E-4</v>
      </c>
      <c r="I41" s="37"/>
      <c r="J41" s="511" t="s">
        <v>126</v>
      </c>
      <c r="K41" s="512"/>
      <c r="L41" s="513"/>
    </row>
    <row r="42" spans="2:14" s="15" customFormat="1" ht="15" customHeight="1">
      <c r="D42" s="37"/>
      <c r="E42" s="37"/>
      <c r="F42" s="158" t="s">
        <v>125</v>
      </c>
      <c r="G42" s="158">
        <v>85</v>
      </c>
      <c r="H42" s="159">
        <f>(G42/$K$42)*100</f>
        <v>2.3260714295487695E-2</v>
      </c>
      <c r="I42" s="37"/>
      <c r="J42" s="158"/>
      <c r="K42" s="162">
        <f>K37+G44+G37+G24+G19+C41+C26+C14</f>
        <v>365423</v>
      </c>
      <c r="L42" s="160">
        <f>(K42/$K$42)*100</f>
        <v>100</v>
      </c>
    </row>
    <row r="43" spans="2:14" s="15" customFormat="1" ht="15" customHeight="1">
      <c r="D43" s="37"/>
      <c r="E43" s="37"/>
      <c r="F43" s="158" t="s">
        <v>91</v>
      </c>
      <c r="G43" s="158">
        <v>265</v>
      </c>
      <c r="H43" s="159">
        <f>(G43/$K$42)*100</f>
        <v>7.2518697509461633E-2</v>
      </c>
      <c r="I43" s="37"/>
    </row>
    <row r="44" spans="2:14" ht="15">
      <c r="D44" s="5"/>
      <c r="E44" s="5"/>
      <c r="F44" s="154" t="s">
        <v>37</v>
      </c>
      <c r="G44" s="154">
        <f>SUM(G40:G43)</f>
        <v>353</v>
      </c>
      <c r="H44" s="160">
        <f>(G44/$K$42)*100</f>
        <v>9.6600378191848899E-2</v>
      </c>
      <c r="I44" s="5"/>
    </row>
    <row r="45" spans="2:14" ht="18.75">
      <c r="D45" s="5"/>
      <c r="E45" s="5"/>
      <c r="F45" s="112"/>
      <c r="G45" s="112"/>
      <c r="H45" s="5"/>
      <c r="I45" s="5"/>
    </row>
    <row r="46" spans="2:14" ht="18.75">
      <c r="D46" s="5"/>
      <c r="E46" s="5"/>
      <c r="F46" s="112"/>
      <c r="G46" s="112"/>
      <c r="H46" s="5"/>
      <c r="I46" s="5"/>
    </row>
    <row r="47" spans="2:14" ht="11.25" customHeight="1">
      <c r="D47" s="5"/>
      <c r="E47" s="5"/>
      <c r="F47" s="10"/>
      <c r="G47" s="10"/>
      <c r="H47" s="5"/>
      <c r="I47" s="5"/>
    </row>
    <row r="48" spans="2:14" ht="11.25" customHeight="1">
      <c r="D48" s="5"/>
      <c r="E48" s="5"/>
      <c r="F48" s="10"/>
      <c r="G48" s="10"/>
      <c r="H48" s="5"/>
      <c r="I48" s="5"/>
    </row>
    <row r="49" spans="4:9" ht="11.25" customHeight="1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8"/>
      <c r="I52" s="48"/>
    </row>
    <row r="53" spans="4:9" ht="11.25" customHeight="1">
      <c r="D53" s="5"/>
      <c r="E53" s="5"/>
      <c r="H53" s="5"/>
      <c r="I53" s="5"/>
    </row>
    <row r="54" spans="4:9" ht="11.25" customHeight="1">
      <c r="D54" s="5"/>
      <c r="E54" s="5"/>
      <c r="H54" s="5"/>
      <c r="I54" s="5"/>
    </row>
    <row r="55" spans="4:9" ht="11.25" customHeight="1">
      <c r="D55" s="5"/>
      <c r="H55" s="5"/>
      <c r="I55" s="5"/>
    </row>
    <row r="56" spans="4:9" ht="11.25" customHeight="1">
      <c r="D56" s="5"/>
      <c r="H56" s="5"/>
      <c r="I56" s="5"/>
    </row>
    <row r="57" spans="4:9" ht="11.25" customHeight="1">
      <c r="D57" s="5"/>
      <c r="H57" s="5"/>
      <c r="I57" s="5"/>
    </row>
    <row r="58" spans="4:9">
      <c r="D58" s="5"/>
    </row>
    <row r="59" spans="4:9" ht="18.75">
      <c r="D59" s="5"/>
      <c r="E59" s="112"/>
    </row>
    <row r="60" spans="4:9" ht="11.25" customHeight="1">
      <c r="D60" s="5"/>
      <c r="E60" s="112"/>
    </row>
    <row r="61" spans="4:9" ht="12.75" customHeight="1">
      <c r="D61" s="5"/>
      <c r="E61" s="10"/>
    </row>
    <row r="62" spans="4:9" ht="11.25" customHeight="1">
      <c r="D62" s="5"/>
      <c r="E62" s="10"/>
    </row>
  </sheetData>
  <mergeCells count="17">
    <mergeCell ref="B6:B7"/>
    <mergeCell ref="C6:C7"/>
    <mergeCell ref="D6:D7"/>
    <mergeCell ref="F6:F7"/>
    <mergeCell ref="G6:G7"/>
    <mergeCell ref="L6:L7"/>
    <mergeCell ref="H6:H7"/>
    <mergeCell ref="J6:J7"/>
    <mergeCell ref="K6:K7"/>
    <mergeCell ref="J41:L41"/>
    <mergeCell ref="J9:L9"/>
    <mergeCell ref="B29:D29"/>
    <mergeCell ref="F26:H26"/>
    <mergeCell ref="F21:H21"/>
    <mergeCell ref="B9:D9"/>
    <mergeCell ref="B18:D18"/>
    <mergeCell ref="F9:H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Q62"/>
  <sheetViews>
    <sheetView workbookViewId="0">
      <selection activeCell="O31" sqref="O31"/>
    </sheetView>
  </sheetViews>
  <sheetFormatPr baseColWidth="10" defaultRowHeight="12.75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>
      <c r="C3" s="251"/>
      <c r="D3" s="251"/>
      <c r="E3" s="251"/>
      <c r="F3" s="251"/>
      <c r="G3" s="30" t="s">
        <v>149</v>
      </c>
      <c r="H3" s="251"/>
      <c r="I3" s="251"/>
      <c r="J3" s="251"/>
      <c r="K3" s="251"/>
      <c r="L3" s="251"/>
    </row>
    <row r="4" spans="2:17" ht="18.75">
      <c r="C4" s="44"/>
      <c r="D4" s="44"/>
      <c r="E4" s="44"/>
      <c r="F4" s="44"/>
      <c r="G4" s="45" t="s">
        <v>396</v>
      </c>
      <c r="H4" s="44"/>
      <c r="I4" s="44"/>
      <c r="J4" s="44"/>
      <c r="K4" s="44"/>
      <c r="L4" s="251"/>
    </row>
    <row r="5" spans="2:17" ht="18.75"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</row>
    <row r="6" spans="2:17" ht="15" customHeight="1">
      <c r="B6" s="509" t="s">
        <v>34</v>
      </c>
      <c r="C6" s="510" t="s">
        <v>281</v>
      </c>
      <c r="D6" s="509" t="s">
        <v>36</v>
      </c>
      <c r="E6" s="5"/>
      <c r="F6" s="509" t="s">
        <v>34</v>
      </c>
      <c r="G6" s="510" t="s">
        <v>281</v>
      </c>
      <c r="H6" s="509" t="s">
        <v>36</v>
      </c>
      <c r="I6" s="46"/>
      <c r="J6" s="509" t="s">
        <v>34</v>
      </c>
      <c r="K6" s="510" t="s">
        <v>281</v>
      </c>
      <c r="L6" s="509" t="s">
        <v>36</v>
      </c>
    </row>
    <row r="7" spans="2:17" ht="15" customHeight="1">
      <c r="B7" s="509"/>
      <c r="C7" s="510"/>
      <c r="D7" s="509"/>
      <c r="E7" s="5"/>
      <c r="F7" s="509"/>
      <c r="G7" s="510"/>
      <c r="H7" s="509"/>
      <c r="I7" s="46"/>
      <c r="J7" s="509"/>
      <c r="K7" s="510"/>
      <c r="L7" s="509"/>
    </row>
    <row r="8" spans="2:17" s="15" customFormat="1" ht="15" customHeight="1">
      <c r="C8" s="47"/>
      <c r="D8" s="47"/>
      <c r="G8" s="47"/>
      <c r="H8" s="47"/>
      <c r="I8" s="47"/>
      <c r="K8" s="47"/>
      <c r="L8" s="47"/>
    </row>
    <row r="9" spans="2:17" s="15" customFormat="1" ht="15" customHeight="1">
      <c r="B9" s="505" t="s">
        <v>78</v>
      </c>
      <c r="C9" s="506"/>
      <c r="D9" s="514"/>
      <c r="E9" s="37"/>
      <c r="F9" s="502" t="s">
        <v>326</v>
      </c>
      <c r="G9" s="503"/>
      <c r="H9" s="515"/>
      <c r="I9" s="48"/>
      <c r="J9" s="502" t="s">
        <v>330</v>
      </c>
      <c r="K9" s="503"/>
      <c r="L9" s="515"/>
    </row>
    <row r="10" spans="2:17" s="15" customFormat="1" ht="15" customHeight="1">
      <c r="B10" s="140"/>
      <c r="C10" s="141"/>
      <c r="D10" s="141"/>
      <c r="F10" s="158" t="s">
        <v>79</v>
      </c>
      <c r="G10" s="158">
        <v>359</v>
      </c>
      <c r="H10" s="159">
        <f>(G10/$K$42)*100</f>
        <v>8.6336783197274742E-3</v>
      </c>
      <c r="I10" s="37"/>
      <c r="J10" s="158" t="s">
        <v>21</v>
      </c>
      <c r="K10" s="161">
        <v>138929</v>
      </c>
      <c r="L10" s="159">
        <f>(K10/$K$42)*100</f>
        <v>3.3411373127616106</v>
      </c>
      <c r="N10" s="130"/>
    </row>
    <row r="11" spans="2:17" s="15" customFormat="1" ht="15" customHeight="1">
      <c r="B11" s="141" t="s">
        <v>153</v>
      </c>
      <c r="C11" s="142">
        <v>711029</v>
      </c>
      <c r="D11" s="143">
        <f>(C11/$K$42)*100</f>
        <v>17.09970936489556</v>
      </c>
      <c r="E11" s="48"/>
      <c r="F11" s="158" t="s">
        <v>80</v>
      </c>
      <c r="G11" s="158">
        <v>50</v>
      </c>
      <c r="H11" s="159">
        <f t="shared" ref="H11:H19" si="0">(G11/$K$42)*100</f>
        <v>1.2024621615219322E-3</v>
      </c>
      <c r="I11" s="37"/>
      <c r="J11" s="158" t="s">
        <v>22</v>
      </c>
      <c r="K11" s="161">
        <v>4031</v>
      </c>
      <c r="L11" s="159">
        <f t="shared" ref="L11:L37" si="1">(K11/$K$42)*100</f>
        <v>9.6942499461898174E-2</v>
      </c>
      <c r="N11" s="130"/>
    </row>
    <row r="12" spans="2:17" s="15" customFormat="1" ht="15" customHeight="1">
      <c r="B12" s="144" t="s">
        <v>81</v>
      </c>
      <c r="C12" s="142">
        <v>1274873</v>
      </c>
      <c r="D12" s="143">
        <f>(C12/$K$42)*100</f>
        <v>30.659730864919009</v>
      </c>
      <c r="E12" s="37"/>
      <c r="F12" s="158" t="s">
        <v>82</v>
      </c>
      <c r="G12" s="158">
        <v>195</v>
      </c>
      <c r="H12" s="159">
        <f t="shared" si="0"/>
        <v>4.6896024299355361E-3</v>
      </c>
      <c r="I12" s="37"/>
      <c r="J12" s="158" t="s">
        <v>152</v>
      </c>
      <c r="K12" s="161">
        <v>16266</v>
      </c>
      <c r="L12" s="159">
        <f t="shared" si="1"/>
        <v>0.39118499038631505</v>
      </c>
      <c r="N12" s="130"/>
    </row>
    <row r="13" spans="2:17" s="15" customFormat="1" ht="15" customHeight="1">
      <c r="B13" s="141" t="s">
        <v>83</v>
      </c>
      <c r="C13" s="142">
        <v>887593</v>
      </c>
      <c r="D13" s="143">
        <f>(C13/$K$42)*100</f>
        <v>21.345939946634729</v>
      </c>
      <c r="E13" s="37"/>
      <c r="F13" s="158" t="s">
        <v>84</v>
      </c>
      <c r="G13" s="158">
        <v>1</v>
      </c>
      <c r="H13" s="159">
        <f t="shared" si="0"/>
        <v>2.4049243230438645E-5</v>
      </c>
      <c r="I13" s="37"/>
      <c r="J13" s="158" t="s">
        <v>85</v>
      </c>
      <c r="K13" s="161">
        <v>293</v>
      </c>
      <c r="L13" s="159">
        <f t="shared" si="1"/>
        <v>7.0464282665185238E-3</v>
      </c>
      <c r="N13" s="130"/>
    </row>
    <row r="14" spans="2:17" s="15" customFormat="1" ht="15" customHeight="1">
      <c r="B14" s="140" t="s">
        <v>37</v>
      </c>
      <c r="C14" s="145">
        <f>SUM(C11:C13)</f>
        <v>2873495</v>
      </c>
      <c r="D14" s="146">
        <f>(C14/$K$42)*100</f>
        <v>69.105380176449287</v>
      </c>
      <c r="E14" s="37"/>
      <c r="F14" s="158" t="s">
        <v>86</v>
      </c>
      <c r="G14" s="158">
        <v>31</v>
      </c>
      <c r="H14" s="159">
        <f t="shared" si="0"/>
        <v>7.4552654014359808E-4</v>
      </c>
      <c r="I14" s="37"/>
      <c r="J14" s="158" t="s">
        <v>23</v>
      </c>
      <c r="K14" s="161">
        <v>1733</v>
      </c>
      <c r="L14" s="159">
        <f t="shared" si="1"/>
        <v>4.1677338518350177E-2</v>
      </c>
      <c r="N14" s="130"/>
    </row>
    <row r="15" spans="2:17" s="15" customFormat="1" ht="15" customHeight="1">
      <c r="D15" s="37"/>
      <c r="E15" s="37"/>
      <c r="F15" s="158" t="s">
        <v>87</v>
      </c>
      <c r="G15" s="158">
        <v>197</v>
      </c>
      <c r="H15" s="159">
        <f t="shared" si="0"/>
        <v>4.7377009163964137E-3</v>
      </c>
      <c r="I15" s="37"/>
      <c r="J15" s="158" t="s">
        <v>24</v>
      </c>
      <c r="K15" s="161">
        <v>170954</v>
      </c>
      <c r="L15" s="159">
        <f t="shared" si="1"/>
        <v>4.1113143272164079</v>
      </c>
      <c r="N15" s="130"/>
    </row>
    <row r="16" spans="2:17" s="15" customFormat="1" ht="15" customHeight="1">
      <c r="D16" s="37"/>
      <c r="E16" s="37"/>
      <c r="F16" s="158" t="s">
        <v>88</v>
      </c>
      <c r="G16" s="158">
        <v>780</v>
      </c>
      <c r="H16" s="159">
        <f t="shared" si="0"/>
        <v>1.8758409719742145E-2</v>
      </c>
      <c r="I16" s="37"/>
      <c r="J16" s="158" t="s">
        <v>25</v>
      </c>
      <c r="K16" s="161">
        <v>3232</v>
      </c>
      <c r="L16" s="159">
        <f t="shared" si="1"/>
        <v>7.77271541207777E-2</v>
      </c>
      <c r="N16" s="130"/>
    </row>
    <row r="17" spans="2:14" s="15" customFormat="1" ht="15">
      <c r="D17" s="37"/>
      <c r="E17" s="37"/>
      <c r="F17" s="158" t="s">
        <v>89</v>
      </c>
      <c r="G17" s="158">
        <v>608</v>
      </c>
      <c r="H17" s="159">
        <f t="shared" si="0"/>
        <v>1.4621939884106698E-2</v>
      </c>
      <c r="I17" s="37"/>
      <c r="J17" s="158" t="s">
        <v>26</v>
      </c>
      <c r="K17" s="161">
        <v>77930</v>
      </c>
      <c r="L17" s="159">
        <f t="shared" si="1"/>
        <v>1.874157524948084</v>
      </c>
      <c r="N17" s="130"/>
    </row>
    <row r="18" spans="2:14" s="15" customFormat="1" ht="15">
      <c r="B18" s="502" t="s">
        <v>90</v>
      </c>
      <c r="C18" s="503"/>
      <c r="D18" s="515"/>
      <c r="E18" s="37"/>
      <c r="F18" s="158" t="s">
        <v>91</v>
      </c>
      <c r="G18" s="158">
        <v>480</v>
      </c>
      <c r="H18" s="159">
        <f t="shared" si="0"/>
        <v>1.1543636750610551E-2</v>
      </c>
      <c r="I18" s="37"/>
      <c r="J18" s="158" t="s">
        <v>27</v>
      </c>
      <c r="K18" s="161">
        <v>298900</v>
      </c>
      <c r="L18" s="159">
        <f t="shared" si="1"/>
        <v>7.1883188015781112</v>
      </c>
      <c r="N18" s="130"/>
    </row>
    <row r="19" spans="2:14" s="15" customFormat="1" ht="15">
      <c r="B19" s="158" t="s">
        <v>92</v>
      </c>
      <c r="C19" s="161">
        <v>767</v>
      </c>
      <c r="D19" s="159">
        <f>(C19/$K$42)*100</f>
        <v>1.8445769557746444E-2</v>
      </c>
      <c r="E19" s="37"/>
      <c r="F19" s="154" t="s">
        <v>37</v>
      </c>
      <c r="G19" s="162">
        <f>SUM(G10:G18)</f>
        <v>2701</v>
      </c>
      <c r="H19" s="160">
        <f t="shared" si="0"/>
        <v>6.4957005965414788E-2</v>
      </c>
      <c r="I19" s="37"/>
      <c r="J19" s="158" t="s">
        <v>61</v>
      </c>
      <c r="K19" s="161">
        <v>335</v>
      </c>
      <c r="L19" s="159">
        <f t="shared" si="1"/>
        <v>8.0564964821969471E-3</v>
      </c>
      <c r="N19" s="130"/>
    </row>
    <row r="20" spans="2:14" s="15" customFormat="1" ht="15">
      <c r="B20" s="158" t="s">
        <v>93</v>
      </c>
      <c r="C20" s="161">
        <v>1021</v>
      </c>
      <c r="D20" s="159">
        <f t="shared" ref="D20:D26" si="2">(C20/$K$42)*100</f>
        <v>2.4554277338277856E-2</v>
      </c>
      <c r="H20" s="37"/>
      <c r="I20" s="37"/>
      <c r="J20" s="158" t="s">
        <v>28</v>
      </c>
      <c r="K20" s="161">
        <v>36171</v>
      </c>
      <c r="L20" s="159">
        <f t="shared" si="1"/>
        <v>0.86988517688819622</v>
      </c>
      <c r="N20" s="130"/>
    </row>
    <row r="21" spans="2:14" s="15" customFormat="1" ht="15">
      <c r="B21" s="158" t="s">
        <v>94</v>
      </c>
      <c r="C21" s="161">
        <v>461</v>
      </c>
      <c r="D21" s="159">
        <f t="shared" si="2"/>
        <v>1.1086701129232216E-2</v>
      </c>
      <c r="E21" s="48"/>
      <c r="F21" s="502" t="s">
        <v>327</v>
      </c>
      <c r="G21" s="503"/>
      <c r="H21" s="515"/>
      <c r="I21" s="37"/>
      <c r="J21" s="158" t="s">
        <v>95</v>
      </c>
      <c r="K21" s="161">
        <v>496</v>
      </c>
      <c r="L21" s="159">
        <f t="shared" si="1"/>
        <v>1.1928424642297569E-2</v>
      </c>
      <c r="N21" s="130"/>
    </row>
    <row r="22" spans="2:14" s="15" customFormat="1" ht="15">
      <c r="B22" s="158" t="s">
        <v>96</v>
      </c>
      <c r="C22" s="161">
        <v>1663</v>
      </c>
      <c r="D22" s="159">
        <f t="shared" si="2"/>
        <v>3.9993891492219463E-2</v>
      </c>
      <c r="E22" s="37"/>
      <c r="F22" s="158" t="s">
        <v>97</v>
      </c>
      <c r="G22" s="161">
        <v>8641</v>
      </c>
      <c r="H22" s="159">
        <f>(G22/$K$42)*100</f>
        <v>0.20780951075422033</v>
      </c>
      <c r="J22" s="158" t="s">
        <v>46</v>
      </c>
      <c r="K22" s="161">
        <v>3349</v>
      </c>
      <c r="L22" s="159">
        <f t="shared" si="1"/>
        <v>8.054091557873902E-2</v>
      </c>
      <c r="N22" s="130"/>
    </row>
    <row r="23" spans="2:14" s="15" customFormat="1" ht="15">
      <c r="B23" s="158" t="s">
        <v>98</v>
      </c>
      <c r="C23" s="161">
        <v>119</v>
      </c>
      <c r="D23" s="159">
        <f t="shared" si="2"/>
        <v>2.8618599444221989E-3</v>
      </c>
      <c r="E23" s="37"/>
      <c r="F23" s="158" t="s">
        <v>99</v>
      </c>
      <c r="G23" s="161">
        <v>447</v>
      </c>
      <c r="H23" s="159">
        <f>(G23/$K$42)*100</f>
        <v>1.0750011724006074E-2</v>
      </c>
      <c r="I23" s="48"/>
      <c r="J23" s="158" t="s">
        <v>100</v>
      </c>
      <c r="K23" s="161">
        <v>204</v>
      </c>
      <c r="L23" s="159">
        <f t="shared" si="1"/>
        <v>4.9060456190094838E-3</v>
      </c>
      <c r="N23" s="130"/>
    </row>
    <row r="24" spans="2:14" s="15" customFormat="1" ht="15">
      <c r="B24" s="158" t="s">
        <v>250</v>
      </c>
      <c r="C24" s="161">
        <v>8729</v>
      </c>
      <c r="D24" s="159">
        <f t="shared" si="2"/>
        <v>0.20992584415849896</v>
      </c>
      <c r="E24" s="37"/>
      <c r="F24" s="154" t="s">
        <v>37</v>
      </c>
      <c r="G24" s="162">
        <f>SUM(G22:G23)</f>
        <v>9088</v>
      </c>
      <c r="H24" s="160">
        <f>(G24/$K$42)*100</f>
        <v>0.21855952247822641</v>
      </c>
      <c r="I24" s="37"/>
      <c r="J24" s="158" t="s">
        <v>29</v>
      </c>
      <c r="K24" s="161">
        <v>93051</v>
      </c>
      <c r="L24" s="159">
        <f t="shared" si="1"/>
        <v>2.2378061318355464</v>
      </c>
      <c r="N24" s="130"/>
    </row>
    <row r="25" spans="2:14" s="15" customFormat="1" ht="15">
      <c r="B25" s="158" t="s">
        <v>91</v>
      </c>
      <c r="C25" s="161">
        <v>1305</v>
      </c>
      <c r="D25" s="159">
        <f t="shared" si="2"/>
        <v>3.1384262415722432E-2</v>
      </c>
      <c r="E25" s="37"/>
      <c r="H25" s="37"/>
      <c r="I25" s="37"/>
      <c r="J25" s="148" t="s">
        <v>62</v>
      </c>
      <c r="K25" s="161">
        <v>215</v>
      </c>
      <c r="L25" s="159">
        <f t="shared" si="1"/>
        <v>5.170587294544309E-3</v>
      </c>
      <c r="N25" s="130"/>
    </row>
    <row r="26" spans="2:14" s="15" customFormat="1" ht="15">
      <c r="B26" s="154" t="s">
        <v>37</v>
      </c>
      <c r="C26" s="162">
        <f>SUM(C19:C25)</f>
        <v>14065</v>
      </c>
      <c r="D26" s="160">
        <f t="shared" si="2"/>
        <v>0.33825260603611956</v>
      </c>
      <c r="E26" s="37"/>
      <c r="F26" s="502" t="s">
        <v>328</v>
      </c>
      <c r="G26" s="503"/>
      <c r="H26" s="515"/>
      <c r="I26" s="37"/>
      <c r="J26" s="158" t="s">
        <v>101</v>
      </c>
      <c r="K26" s="161">
        <v>169</v>
      </c>
      <c r="L26" s="159">
        <f t="shared" si="1"/>
        <v>4.0643221059441315E-3</v>
      </c>
      <c r="N26" s="130"/>
    </row>
    <row r="27" spans="2:14" s="15" customFormat="1" ht="15">
      <c r="D27" s="37"/>
      <c r="E27" s="37"/>
      <c r="F27" s="158" t="s">
        <v>104</v>
      </c>
      <c r="G27" s="158">
        <v>990</v>
      </c>
      <c r="H27" s="159">
        <f t="shared" ref="H27:H37" si="3">(G27/$K$42)*100</f>
        <v>2.380875079813426E-2</v>
      </c>
      <c r="I27" s="37"/>
      <c r="J27" s="158" t="s">
        <v>30</v>
      </c>
      <c r="K27" s="161">
        <v>3862</v>
      </c>
      <c r="L27" s="159">
        <f t="shared" si="1"/>
        <v>9.287817735595405E-2</v>
      </c>
      <c r="N27" s="130"/>
    </row>
    <row r="28" spans="2:14" s="15" customFormat="1" ht="15">
      <c r="D28" s="37"/>
      <c r="E28" s="37"/>
      <c r="F28" s="158" t="s">
        <v>102</v>
      </c>
      <c r="G28" s="158">
        <v>491</v>
      </c>
      <c r="H28" s="159">
        <f t="shared" si="3"/>
        <v>1.1808178426145375E-2</v>
      </c>
      <c r="I28" s="37"/>
      <c r="J28" s="158" t="s">
        <v>52</v>
      </c>
      <c r="K28" s="161">
        <v>3061</v>
      </c>
      <c r="L28" s="159">
        <f t="shared" si="1"/>
        <v>7.3614733528372694E-2</v>
      </c>
      <c r="N28" s="130"/>
    </row>
    <row r="29" spans="2:14" s="15" customFormat="1" ht="15">
      <c r="B29" s="502" t="s">
        <v>325</v>
      </c>
      <c r="C29" s="503"/>
      <c r="D29" s="515"/>
      <c r="E29" s="37"/>
      <c r="F29" s="158" t="s">
        <v>373</v>
      </c>
      <c r="G29" s="158">
        <v>539</v>
      </c>
      <c r="H29" s="159">
        <f t="shared" si="3"/>
        <v>1.2962542101206431E-2</v>
      </c>
      <c r="I29" s="37"/>
      <c r="J29" s="158" t="s">
        <v>31</v>
      </c>
      <c r="K29" s="161">
        <v>1714</v>
      </c>
      <c r="L29" s="159">
        <f t="shared" si="1"/>
        <v>4.122040289697184E-2</v>
      </c>
      <c r="N29" s="130"/>
    </row>
    <row r="30" spans="2:14" s="15" customFormat="1" ht="15">
      <c r="B30" s="158" t="s">
        <v>105</v>
      </c>
      <c r="C30" s="161">
        <v>145462</v>
      </c>
      <c r="D30" s="159">
        <f t="shared" ref="D30:D41" si="4">(C30/$K$42)*100</f>
        <v>3.4982510187860667</v>
      </c>
      <c r="E30" s="37"/>
      <c r="F30" s="158" t="s">
        <v>103</v>
      </c>
      <c r="G30" s="158">
        <v>77</v>
      </c>
      <c r="H30" s="159">
        <f t="shared" si="3"/>
        <v>1.8517917287437758E-3</v>
      </c>
      <c r="I30" s="37"/>
      <c r="J30" s="158" t="s">
        <v>51</v>
      </c>
      <c r="K30" s="161">
        <v>1609</v>
      </c>
      <c r="L30" s="159">
        <f t="shared" si="1"/>
        <v>3.8695232357775784E-2</v>
      </c>
      <c r="N30" s="130"/>
    </row>
    <row r="31" spans="2:14" s="15" customFormat="1" ht="15">
      <c r="B31" s="158" t="s">
        <v>107</v>
      </c>
      <c r="C31" s="161">
        <v>549</v>
      </c>
      <c r="D31" s="159">
        <f t="shared" si="4"/>
        <v>1.3203034533510816E-2</v>
      </c>
      <c r="E31" s="37"/>
      <c r="F31" s="158" t="s">
        <v>106</v>
      </c>
      <c r="G31" s="158">
        <v>633</v>
      </c>
      <c r="H31" s="159">
        <f t="shared" si="3"/>
        <v>1.5223170964867664E-2</v>
      </c>
      <c r="I31" s="37"/>
      <c r="J31" s="158" t="s">
        <v>109</v>
      </c>
      <c r="K31" s="161">
        <v>718</v>
      </c>
      <c r="L31" s="159">
        <f t="shared" si="1"/>
        <v>1.7267356639454948E-2</v>
      </c>
      <c r="N31" s="130"/>
    </row>
    <row r="32" spans="2:14" s="15" customFormat="1" ht="15">
      <c r="B32" s="158" t="s">
        <v>110</v>
      </c>
      <c r="C32" s="161">
        <v>14253</v>
      </c>
      <c r="D32" s="159">
        <f t="shared" si="4"/>
        <v>0.34277386376344199</v>
      </c>
      <c r="E32" s="37"/>
      <c r="F32" s="158" t="s">
        <v>117</v>
      </c>
      <c r="G32" s="158">
        <v>1867</v>
      </c>
      <c r="H32" s="159">
        <f t="shared" si="3"/>
        <v>4.4899937111228951E-2</v>
      </c>
      <c r="I32" s="37"/>
      <c r="J32" s="158" t="s">
        <v>112</v>
      </c>
      <c r="K32" s="161">
        <v>82236</v>
      </c>
      <c r="L32" s="159">
        <f t="shared" si="1"/>
        <v>1.9777135662983523</v>
      </c>
      <c r="N32" s="130"/>
    </row>
    <row r="33" spans="2:14" s="15" customFormat="1" ht="15">
      <c r="B33" s="158" t="s">
        <v>113</v>
      </c>
      <c r="C33" s="161">
        <v>33679</v>
      </c>
      <c r="D33" s="159">
        <f t="shared" si="4"/>
        <v>0.80995446275794314</v>
      </c>
      <c r="E33" s="37"/>
      <c r="F33" s="158" t="s">
        <v>108</v>
      </c>
      <c r="G33" s="158">
        <v>1022</v>
      </c>
      <c r="H33" s="159">
        <f t="shared" si="3"/>
        <v>2.4578326581508297E-2</v>
      </c>
      <c r="I33" s="37"/>
      <c r="J33" s="158" t="s">
        <v>115</v>
      </c>
      <c r="K33" s="161">
        <v>165</v>
      </c>
      <c r="L33" s="159">
        <f t="shared" si="1"/>
        <v>3.9681251330223764E-3</v>
      </c>
      <c r="N33" s="130"/>
    </row>
    <row r="34" spans="2:14" s="15" customFormat="1" ht="15">
      <c r="B34" s="158" t="s">
        <v>116</v>
      </c>
      <c r="C34" s="161">
        <v>15853</v>
      </c>
      <c r="D34" s="159">
        <f t="shared" si="4"/>
        <v>0.38125265293214389</v>
      </c>
      <c r="E34" s="37"/>
      <c r="F34" s="158" t="s">
        <v>111</v>
      </c>
      <c r="G34" s="158">
        <v>15</v>
      </c>
      <c r="H34" s="159">
        <f t="shared" si="3"/>
        <v>3.6073864845657971E-4</v>
      </c>
      <c r="J34" s="158" t="s">
        <v>32</v>
      </c>
      <c r="K34" s="161">
        <v>33179</v>
      </c>
      <c r="L34" s="159">
        <f t="shared" si="1"/>
        <v>0.79792984114272392</v>
      </c>
      <c r="N34" s="130"/>
    </row>
    <row r="35" spans="2:14" s="15" customFormat="1" ht="15">
      <c r="B35" s="158" t="s">
        <v>118</v>
      </c>
      <c r="C35" s="161">
        <v>1265</v>
      </c>
      <c r="D35" s="159">
        <f t="shared" si="4"/>
        <v>3.0422292686504888E-2</v>
      </c>
      <c r="E35" s="37"/>
      <c r="F35" s="158" t="s">
        <v>114</v>
      </c>
      <c r="G35" s="158">
        <v>230</v>
      </c>
      <c r="H35" s="159">
        <f t="shared" si="3"/>
        <v>5.5313259430008884E-3</v>
      </c>
      <c r="I35" s="48"/>
      <c r="J35" s="158" t="s">
        <v>33</v>
      </c>
      <c r="K35" s="161">
        <v>11620</v>
      </c>
      <c r="L35" s="159">
        <f t="shared" si="1"/>
        <v>0.27945220633769707</v>
      </c>
      <c r="N35" s="130"/>
    </row>
    <row r="36" spans="2:14" s="15" customFormat="1" ht="15">
      <c r="B36" s="158" t="s">
        <v>119</v>
      </c>
      <c r="C36" s="161">
        <v>1242</v>
      </c>
      <c r="D36" s="159">
        <f t="shared" si="4"/>
        <v>2.9869160092204798E-2</v>
      </c>
      <c r="E36" s="37"/>
      <c r="F36" s="158" t="s">
        <v>91</v>
      </c>
      <c r="G36" s="158">
        <v>934</v>
      </c>
      <c r="H36" s="159">
        <f t="shared" si="3"/>
        <v>2.2461993177229696E-2</v>
      </c>
      <c r="I36" s="37"/>
      <c r="J36" s="158" t="s">
        <v>91</v>
      </c>
      <c r="K36" s="161">
        <v>19864</v>
      </c>
      <c r="L36" s="159">
        <f t="shared" si="1"/>
        <v>0.4777141675294333</v>
      </c>
      <c r="N36" s="130"/>
    </row>
    <row r="37" spans="2:14" s="15" customFormat="1" ht="15">
      <c r="B37" s="158" t="s">
        <v>279</v>
      </c>
      <c r="C37" s="161">
        <v>15274</v>
      </c>
      <c r="D37" s="159">
        <f t="shared" si="4"/>
        <v>0.36732814110171985</v>
      </c>
      <c r="E37" s="37"/>
      <c r="F37" s="154" t="s">
        <v>37</v>
      </c>
      <c r="G37" s="162">
        <f>SUM(G27:G36)</f>
        <v>6798</v>
      </c>
      <c r="H37" s="160">
        <f t="shared" si="3"/>
        <v>0.16348675548052194</v>
      </c>
      <c r="I37" s="37"/>
      <c r="J37" s="154" t="s">
        <v>37</v>
      </c>
      <c r="K37" s="162">
        <f>SUM(K10:K36)</f>
        <v>1004286</v>
      </c>
      <c r="L37" s="160">
        <f t="shared" si="1"/>
        <v>24.152318286924306</v>
      </c>
      <c r="N37" s="130"/>
    </row>
    <row r="38" spans="2:14" s="15" customFormat="1" ht="15">
      <c r="B38" s="158" t="s">
        <v>121</v>
      </c>
      <c r="C38" s="161">
        <v>8786</v>
      </c>
      <c r="D38" s="159">
        <f t="shared" si="4"/>
        <v>0.21129665102263395</v>
      </c>
      <c r="E38" s="37"/>
      <c r="H38" s="37"/>
      <c r="I38" s="37"/>
      <c r="K38" s="17"/>
    </row>
    <row r="39" spans="2:14" s="15" customFormat="1" ht="15">
      <c r="B39" s="158" t="s">
        <v>122</v>
      </c>
      <c r="C39" s="161">
        <v>7870</v>
      </c>
      <c r="D39" s="159">
        <f t="shared" si="4"/>
        <v>0.18926754422355216</v>
      </c>
      <c r="E39" s="37"/>
      <c r="F39" s="415" t="s">
        <v>329</v>
      </c>
      <c r="G39" s="416"/>
      <c r="H39" s="417"/>
    </row>
    <row r="40" spans="2:14" s="15" customFormat="1" ht="15">
      <c r="B40" s="158" t="s">
        <v>91</v>
      </c>
      <c r="C40" s="161">
        <v>1996</v>
      </c>
      <c r="D40" s="159">
        <f t="shared" si="4"/>
        <v>4.8002289487955534E-2</v>
      </c>
      <c r="E40" s="37"/>
      <c r="F40" s="158" t="s">
        <v>123</v>
      </c>
      <c r="G40" s="423">
        <v>122</v>
      </c>
      <c r="H40" s="159">
        <f>(G40/$K$42)*100</f>
        <v>2.9340076741135148E-3</v>
      </c>
      <c r="I40" s="48"/>
    </row>
    <row r="41" spans="2:14" s="15" customFormat="1" ht="15">
      <c r="B41" s="154" t="s">
        <v>37</v>
      </c>
      <c r="C41" s="162">
        <f>SUM(C30:C40)</f>
        <v>246229</v>
      </c>
      <c r="D41" s="160">
        <f t="shared" si="4"/>
        <v>5.9216211113876778</v>
      </c>
      <c r="E41" s="37"/>
      <c r="F41" s="158" t="s">
        <v>124</v>
      </c>
      <c r="G41" s="423">
        <v>104</v>
      </c>
      <c r="H41" s="159">
        <f>(G41/$K$42)*100</f>
        <v>2.501121295965619E-3</v>
      </c>
      <c r="I41" s="37"/>
      <c r="J41" s="511" t="s">
        <v>126</v>
      </c>
      <c r="K41" s="516"/>
      <c r="L41" s="517"/>
    </row>
    <row r="42" spans="2:14" s="15" customFormat="1" ht="15">
      <c r="D42" s="37"/>
      <c r="E42" s="37"/>
      <c r="F42" s="158" t="s">
        <v>125</v>
      </c>
      <c r="G42" s="423">
        <v>276</v>
      </c>
      <c r="H42" s="159">
        <f>(G42/$K$42)*100</f>
        <v>6.6375911316010668E-3</v>
      </c>
      <c r="I42" s="37"/>
      <c r="J42" s="158"/>
      <c r="K42" s="162">
        <f>K37+G44+G37+G24+G19+C41+C26+C14</f>
        <v>4158135</v>
      </c>
      <c r="L42" s="160">
        <f>(K42/$K$42)*100</f>
        <v>100</v>
      </c>
    </row>
    <row r="43" spans="2:14" s="15" customFormat="1" ht="15">
      <c r="D43" s="37"/>
      <c r="E43" s="37"/>
      <c r="F43" s="158" t="s">
        <v>91</v>
      </c>
      <c r="G43" s="423">
        <v>971</v>
      </c>
      <c r="H43" s="159">
        <f>(G43/$K$42)*100</f>
        <v>2.3351815176755927E-2</v>
      </c>
      <c r="I43" s="37"/>
    </row>
    <row r="44" spans="2:14" ht="15">
      <c r="D44" s="5"/>
      <c r="E44" s="5"/>
      <c r="F44" s="154" t="s">
        <v>37</v>
      </c>
      <c r="G44" s="162">
        <f>SUM(G40:G43)</f>
        <v>1473</v>
      </c>
      <c r="H44" s="160">
        <f>(G44/$K$42)*100</f>
        <v>3.5424535278436121E-2</v>
      </c>
      <c r="I44" s="5"/>
    </row>
    <row r="45" spans="2:14" ht="18.75">
      <c r="D45" s="5"/>
      <c r="E45" s="5"/>
      <c r="F45" s="251"/>
      <c r="G45" s="251"/>
      <c r="H45" s="5"/>
      <c r="I45" s="5"/>
    </row>
    <row r="46" spans="2:14" ht="18.75">
      <c r="D46" s="5"/>
      <c r="E46" s="5"/>
      <c r="F46" s="251"/>
      <c r="G46" s="251"/>
      <c r="H46" s="5"/>
      <c r="I46" s="5"/>
    </row>
    <row r="47" spans="2:14" ht="15.75">
      <c r="D47" s="5"/>
      <c r="E47" s="5"/>
      <c r="F47" s="132"/>
      <c r="G47" s="132"/>
      <c r="H47" s="5"/>
      <c r="I47" s="5"/>
    </row>
    <row r="48" spans="2:14" ht="15.75">
      <c r="D48" s="5"/>
      <c r="E48" s="5"/>
      <c r="F48" s="132"/>
      <c r="G48" s="132"/>
      <c r="H48" s="5"/>
      <c r="I48" s="5"/>
    </row>
    <row r="49" spans="4:9">
      <c r="D49" s="5"/>
      <c r="E49" s="5"/>
      <c r="H49" s="5"/>
      <c r="I49" s="5"/>
    </row>
    <row r="50" spans="4:9">
      <c r="D50" s="5"/>
      <c r="E50" s="5"/>
      <c r="H50" s="5"/>
      <c r="I50" s="5"/>
    </row>
    <row r="51" spans="4:9">
      <c r="D51" s="5"/>
      <c r="E51" s="5"/>
    </row>
    <row r="52" spans="4:9" ht="15">
      <c r="D52" s="5"/>
      <c r="E52" s="5"/>
      <c r="H52" s="48"/>
      <c r="I52" s="48"/>
    </row>
    <row r="53" spans="4:9">
      <c r="D53" s="5"/>
      <c r="E53" s="5"/>
      <c r="H53" s="5"/>
      <c r="I53" s="5"/>
    </row>
    <row r="54" spans="4:9">
      <c r="D54" s="5"/>
      <c r="E54" s="5"/>
      <c r="H54" s="5"/>
      <c r="I54" s="5"/>
    </row>
    <row r="55" spans="4:9">
      <c r="D55" s="5"/>
      <c r="H55" s="5"/>
      <c r="I55" s="5"/>
    </row>
    <row r="56" spans="4:9">
      <c r="D56" s="5"/>
      <c r="H56" s="5"/>
      <c r="I56" s="5"/>
    </row>
    <row r="57" spans="4:9">
      <c r="D57" s="5"/>
      <c r="H57" s="5"/>
      <c r="I57" s="5"/>
    </row>
    <row r="58" spans="4:9">
      <c r="D58" s="5"/>
    </row>
    <row r="59" spans="4:9" ht="18.75">
      <c r="D59" s="5"/>
      <c r="E59" s="251"/>
    </row>
    <row r="60" spans="4:9" ht="18.75">
      <c r="D60" s="5"/>
      <c r="E60" s="251"/>
    </row>
    <row r="61" spans="4:9" ht="15.75">
      <c r="D61" s="5"/>
      <c r="E61" s="132"/>
    </row>
    <row r="62" spans="4:9" ht="15.75">
      <c r="D62" s="5"/>
      <c r="E62" s="132"/>
    </row>
  </sheetData>
  <mergeCells count="17">
    <mergeCell ref="F21:H21"/>
    <mergeCell ref="F26:H26"/>
    <mergeCell ref="B29:D29"/>
    <mergeCell ref="J41:L41"/>
    <mergeCell ref="B18:D18"/>
    <mergeCell ref="J6:J7"/>
    <mergeCell ref="K6:K7"/>
    <mergeCell ref="L6:L7"/>
    <mergeCell ref="B9:D9"/>
    <mergeCell ref="F9:H9"/>
    <mergeCell ref="J9:L9"/>
    <mergeCell ref="B6:B7"/>
    <mergeCell ref="C6:C7"/>
    <mergeCell ref="D6:D7"/>
    <mergeCell ref="F6:F7"/>
    <mergeCell ref="G6:G7"/>
    <mergeCell ref="H6:H7"/>
  </mergeCells>
  <pageMargins left="0.39370078740157483" right="0" top="0.55118110236220474" bottom="0.74803149606299213" header="0" footer="0"/>
  <pageSetup orientation="portrait" r:id="rId1"/>
  <headerFooter>
    <oddFooter>&amp;CBARÓMETRO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2:J46"/>
  <sheetViews>
    <sheetView zoomScaleNormal="100" workbookViewId="0">
      <selection activeCell="I14" sqref="I14"/>
    </sheetView>
  </sheetViews>
  <sheetFormatPr baseColWidth="10" defaultRowHeight="12.75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9.7109375" style="7" bestFit="1" customWidth="1"/>
    <col min="8" max="16384" width="11.42578125" style="7"/>
  </cols>
  <sheetData>
    <row r="2" spans="2:7" ht="17.25" customHeight="1">
      <c r="B2" s="22"/>
      <c r="C2" s="22"/>
      <c r="D2" s="30" t="s">
        <v>129</v>
      </c>
      <c r="E2" s="22"/>
      <c r="F2" s="22"/>
      <c r="G2" s="22"/>
    </row>
    <row r="3" spans="2:7" ht="18.75">
      <c r="B3" s="22"/>
      <c r="C3" s="22"/>
      <c r="D3" s="30" t="s">
        <v>44</v>
      </c>
      <c r="E3" s="22"/>
      <c r="F3" s="22"/>
      <c r="G3" s="22"/>
    </row>
    <row r="4" spans="2:7" ht="17.25" customHeight="1">
      <c r="B4" s="5"/>
      <c r="C4" s="5"/>
      <c r="D4" s="5"/>
      <c r="E4" s="5"/>
      <c r="F4" s="5"/>
    </row>
    <row r="5" spans="2:7" ht="15">
      <c r="B5" s="518" t="s">
        <v>42</v>
      </c>
      <c r="C5" s="483" t="s">
        <v>397</v>
      </c>
      <c r="D5" s="485"/>
      <c r="E5" s="483" t="s">
        <v>398</v>
      </c>
      <c r="F5" s="485"/>
      <c r="G5" s="269" t="s">
        <v>170</v>
      </c>
    </row>
    <row r="6" spans="2:7" ht="16.5" customHeight="1">
      <c r="B6" s="519"/>
      <c r="C6" s="269" t="s">
        <v>43</v>
      </c>
      <c r="D6" s="269" t="s">
        <v>36</v>
      </c>
      <c r="E6" s="269" t="s">
        <v>43</v>
      </c>
      <c r="F6" s="269" t="s">
        <v>36</v>
      </c>
      <c r="G6" s="269" t="s">
        <v>353</v>
      </c>
    </row>
    <row r="7" spans="2:7" ht="15">
      <c r="B7" s="237" t="s">
        <v>9</v>
      </c>
      <c r="C7" s="238">
        <f>SUM('RESUMEN DICIEMBRE'!C30)</f>
        <v>80968</v>
      </c>
      <c r="D7" s="239">
        <f t="shared" ref="D7:D12" si="0">SUM(C7/$C$13)</f>
        <v>0.23055917034235907</v>
      </c>
      <c r="E7" s="238">
        <f>SUM('RESUMEN DICIEMBRE'!E30)</f>
        <v>87248</v>
      </c>
      <c r="F7" s="239">
        <f t="shared" ref="F7:F12" si="1">SUM(E7/$E$13)</f>
        <v>0.2387589177473777</v>
      </c>
      <c r="G7" s="171">
        <f>(E7/C7)-100%</f>
        <v>7.7561505780061157E-2</v>
      </c>
    </row>
    <row r="8" spans="2:7" ht="15">
      <c r="B8" s="240" t="s">
        <v>11</v>
      </c>
      <c r="C8" s="238">
        <f>SUM('RESUMEN DICIEMBRE'!C31)</f>
        <v>104538</v>
      </c>
      <c r="D8" s="239">
        <f t="shared" si="0"/>
        <v>0.29767555761843606</v>
      </c>
      <c r="E8" s="238">
        <f>SUM('RESUMEN DICIEMBRE'!E31)</f>
        <v>112802</v>
      </c>
      <c r="F8" s="239">
        <f t="shared" si="1"/>
        <v>0.30868883458348273</v>
      </c>
      <c r="G8" s="171">
        <f t="shared" ref="G8:G13" si="2">(E8/C8)-100%</f>
        <v>7.9052593315349418E-2</v>
      </c>
    </row>
    <row r="9" spans="2:7" ht="15">
      <c r="B9" s="240" t="s">
        <v>158</v>
      </c>
      <c r="C9" s="238">
        <f>SUM('RESUMEN DICIEMBRE'!C32)</f>
        <v>76214</v>
      </c>
      <c r="D9" s="239">
        <f t="shared" si="0"/>
        <v>0.21702199150865223</v>
      </c>
      <c r="E9" s="238">
        <f>SUM('RESUMEN DICIEMBRE'!E32)</f>
        <v>84735</v>
      </c>
      <c r="F9" s="239">
        <f t="shared" si="1"/>
        <v>0.23188195597978234</v>
      </c>
      <c r="G9" s="171">
        <f t="shared" si="2"/>
        <v>0.11180360563675973</v>
      </c>
    </row>
    <row r="10" spans="2:7" ht="15">
      <c r="B10" s="240" t="s">
        <v>167</v>
      </c>
      <c r="C10" s="238">
        <f>SUM('RESUMEN DICIEMBRE'!C26)</f>
        <v>73440</v>
      </c>
      <c r="D10" s="239">
        <f t="shared" si="0"/>
        <v>0.20912293091027134</v>
      </c>
      <c r="E10" s="238">
        <f>SUM('RESUMEN DICIEMBRE'!D26)</f>
        <v>61941</v>
      </c>
      <c r="F10" s="239">
        <f t="shared" si="1"/>
        <v>0.16950492990315333</v>
      </c>
      <c r="G10" s="171">
        <f t="shared" si="2"/>
        <v>-0.15657679738562091</v>
      </c>
    </row>
    <row r="11" spans="2:7" ht="15">
      <c r="B11" s="240" t="s">
        <v>10</v>
      </c>
      <c r="C11" s="238">
        <f>SUM('RESUMEN DICIEMBRE'!C33)</f>
        <v>12914</v>
      </c>
      <c r="D11" s="239">
        <f t="shared" si="0"/>
        <v>3.6773060045959205E-2</v>
      </c>
      <c r="E11" s="238">
        <f>SUM('RESUMEN DICIEMBRE'!E33)</f>
        <v>15490</v>
      </c>
      <c r="F11" s="239">
        <f t="shared" si="1"/>
        <v>4.2389231110247574E-2</v>
      </c>
      <c r="G11" s="171">
        <f t="shared" si="2"/>
        <v>0.19947343967786901</v>
      </c>
    </row>
    <row r="12" spans="2:7" ht="15">
      <c r="B12" s="240" t="s">
        <v>12</v>
      </c>
      <c r="C12" s="238">
        <f>SUM('RESUMEN DICIEMBRE'!C34)</f>
        <v>3107</v>
      </c>
      <c r="D12" s="239">
        <f t="shared" si="0"/>
        <v>8.8472895743220738E-3</v>
      </c>
      <c r="E12" s="238">
        <f>SUM('RESUMEN DICIEMBRE'!E34)</f>
        <v>3207</v>
      </c>
      <c r="F12" s="239">
        <f t="shared" si="1"/>
        <v>8.7761306759563569E-3</v>
      </c>
      <c r="G12" s="171">
        <f t="shared" si="2"/>
        <v>3.2185387833923329E-2</v>
      </c>
    </row>
    <row r="13" spans="2:7" ht="16.5" customHeight="1">
      <c r="B13" s="284" t="s">
        <v>19</v>
      </c>
      <c r="C13" s="285">
        <f>SUM(C7:C12)</f>
        <v>351181</v>
      </c>
      <c r="D13" s="286">
        <f>SUM(D7:D12)</f>
        <v>1</v>
      </c>
      <c r="E13" s="285">
        <f>SUM(E7:E12)</f>
        <v>365423</v>
      </c>
      <c r="F13" s="286">
        <f>SUM(F7:F12)</f>
        <v>1</v>
      </c>
      <c r="G13" s="286">
        <f t="shared" si="2"/>
        <v>4.0554585811874766E-2</v>
      </c>
    </row>
    <row r="14" spans="2:7">
      <c r="B14" s="5"/>
      <c r="C14" s="5"/>
      <c r="D14" s="5"/>
      <c r="E14" s="5"/>
      <c r="F14" s="5"/>
    </row>
    <row r="30" spans="2:7" ht="15">
      <c r="B30" s="520" t="s">
        <v>42</v>
      </c>
      <c r="C30" s="480" t="s">
        <v>399</v>
      </c>
      <c r="D30" s="480"/>
      <c r="E30" s="480" t="s">
        <v>400</v>
      </c>
      <c r="F30" s="480"/>
      <c r="G30" s="269" t="s">
        <v>170</v>
      </c>
    </row>
    <row r="31" spans="2:7" ht="15">
      <c r="B31" s="521"/>
      <c r="C31" s="269" t="s">
        <v>43</v>
      </c>
      <c r="D31" s="269" t="s">
        <v>36</v>
      </c>
      <c r="E31" s="269" t="s">
        <v>43</v>
      </c>
      <c r="F31" s="269" t="s">
        <v>36</v>
      </c>
      <c r="G31" s="269" t="s">
        <v>353</v>
      </c>
    </row>
    <row r="32" spans="2:7" ht="15">
      <c r="B32" s="287" t="s">
        <v>9</v>
      </c>
      <c r="C32" s="238">
        <f>SUM('RESUMEN ENERO-DICIEMBRE'!C30)</f>
        <v>935861</v>
      </c>
      <c r="D32" s="239">
        <f t="shared" ref="D32:D37" si="3">SUM(C32/$C$38)</f>
        <v>0.24023860057686364</v>
      </c>
      <c r="E32" s="238">
        <f>SUM('RESUMEN ENERO-DICIEMBRE'!E30)</f>
        <v>1004286</v>
      </c>
      <c r="F32" s="239">
        <f t="shared" ref="F32:F37" si="4">SUM(E32/$E$38)</f>
        <v>0.24152318286924307</v>
      </c>
      <c r="G32" s="171">
        <f t="shared" ref="G32:G38" si="5">(E32/C32)-100%</f>
        <v>7.3114490292895962E-2</v>
      </c>
    </row>
    <row r="33" spans="2:10" ht="15">
      <c r="B33" s="288" t="s">
        <v>11</v>
      </c>
      <c r="C33" s="238">
        <f>SUM('RESUMEN ENERO-DICIEMBRE'!C31)</f>
        <v>1201959</v>
      </c>
      <c r="D33" s="239">
        <f t="shared" si="3"/>
        <v>0.30854683346219841</v>
      </c>
      <c r="E33" s="238">
        <f>SUM('RESUMEN ENERO-DICIEMBRE'!E31)</f>
        <v>1274873</v>
      </c>
      <c r="F33" s="239">
        <f t="shared" si="4"/>
        <v>0.3065973086491901</v>
      </c>
      <c r="G33" s="171">
        <f t="shared" si="5"/>
        <v>6.0662634915167546E-2</v>
      </c>
    </row>
    <row r="34" spans="2:10" ht="15">
      <c r="B34" s="288" t="s">
        <v>341</v>
      </c>
      <c r="C34" s="238">
        <f>SUM('RESUMEN ENERO-DICIEMBRE'!C32)</f>
        <v>697875</v>
      </c>
      <c r="D34" s="239">
        <f t="shared" si="3"/>
        <v>0.17914681066694596</v>
      </c>
      <c r="E34" s="238">
        <f>SUM('RESUMEN ENERO-DICIEMBRE'!E32)</f>
        <v>711029</v>
      </c>
      <c r="F34" s="239">
        <f t="shared" si="4"/>
        <v>0.1709970936489556</v>
      </c>
      <c r="G34" s="171">
        <f t="shared" si="5"/>
        <v>1.8848647680458575E-2</v>
      </c>
    </row>
    <row r="35" spans="2:10" ht="15">
      <c r="B35" s="288" t="s">
        <v>342</v>
      </c>
      <c r="C35" s="238">
        <f>SUM('RESUMEN ENERO-DICIEMBRE'!C26)</f>
        <v>829860</v>
      </c>
      <c r="D35" s="239">
        <f t="shared" si="3"/>
        <v>0.21302779480576289</v>
      </c>
      <c r="E35" s="238">
        <f>SUM('RESUMEN ENERO-DICIEMBRE'!D26)</f>
        <v>887593</v>
      </c>
      <c r="F35" s="239">
        <f t="shared" si="4"/>
        <v>0.21345939946634729</v>
      </c>
      <c r="G35" s="171">
        <f t="shared" si="5"/>
        <v>6.9569565950883261E-2</v>
      </c>
    </row>
    <row r="36" spans="2:10" ht="15">
      <c r="B36" s="288" t="s">
        <v>10</v>
      </c>
      <c r="C36" s="238">
        <f>SUM('RESUMEN ENERO-DICIEMBRE'!C33)</f>
        <v>203538</v>
      </c>
      <c r="D36" s="239">
        <f t="shared" si="3"/>
        <v>5.2248874869466375E-2</v>
      </c>
      <c r="E36" s="238">
        <f>SUM('RESUMEN ENERO-DICIEMBRE'!E33)</f>
        <v>246229</v>
      </c>
      <c r="F36" s="239">
        <f t="shared" si="4"/>
        <v>5.9216211113876774E-2</v>
      </c>
      <c r="G36" s="171">
        <f t="shared" si="5"/>
        <v>0.20974461771266295</v>
      </c>
    </row>
    <row r="37" spans="2:10" ht="15">
      <c r="B37" s="288" t="s">
        <v>12</v>
      </c>
      <c r="C37" s="238">
        <f>SUM('RESUMEN ENERO-DICIEMBRE'!C34)</f>
        <v>26455</v>
      </c>
      <c r="D37" s="239">
        <f t="shared" si="3"/>
        <v>6.7910856187627516E-3</v>
      </c>
      <c r="E37" s="238">
        <f>SUM('RESUMEN ENERO-DICIEMBRE'!E34)</f>
        <v>34125</v>
      </c>
      <c r="F37" s="239">
        <f t="shared" si="4"/>
        <v>8.2068042523871874E-3</v>
      </c>
      <c r="G37" s="171">
        <f t="shared" si="5"/>
        <v>0.28992628992628999</v>
      </c>
    </row>
    <row r="38" spans="2:10" ht="15">
      <c r="B38" s="289" t="s">
        <v>19</v>
      </c>
      <c r="C38" s="285">
        <f>SUM(C32:C37)</f>
        <v>3895548</v>
      </c>
      <c r="D38" s="286">
        <f>SUM(D32:D37)</f>
        <v>1.0000000000000002</v>
      </c>
      <c r="E38" s="285">
        <f>SUM(E32:E37)</f>
        <v>4158135</v>
      </c>
      <c r="F38" s="286">
        <f>SUM(F32:F37)</f>
        <v>1</v>
      </c>
      <c r="G38" s="286">
        <f t="shared" si="5"/>
        <v>6.7406947623286806E-2</v>
      </c>
    </row>
    <row r="46" spans="2:10">
      <c r="J46" s="7" t="s">
        <v>147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91" orientation="portrait" r:id="rId1"/>
  <headerFooter alignWithMargins="0">
    <oddFooter>&amp;C&amp;8BARÓMETRO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B3:P35"/>
  <sheetViews>
    <sheetView topLeftCell="A22" zoomScaleNormal="100" workbookViewId="0">
      <selection activeCell="M22" sqref="M22"/>
    </sheetView>
  </sheetViews>
  <sheetFormatPr baseColWidth="10" defaultRowHeight="12.75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>
      <c r="C3" s="22"/>
      <c r="D3" s="22"/>
      <c r="E3" s="22"/>
      <c r="F3" s="22"/>
      <c r="G3" s="30" t="s">
        <v>143</v>
      </c>
      <c r="H3" s="22"/>
      <c r="I3" s="22"/>
      <c r="J3" s="22"/>
      <c r="K3" s="22"/>
      <c r="L3" s="22"/>
      <c r="M3" s="22"/>
      <c r="N3" s="22"/>
      <c r="O3" s="22"/>
    </row>
    <row r="4" spans="2:16" ht="18.75">
      <c r="C4" s="49"/>
      <c r="D4" s="49"/>
      <c r="E4" s="49"/>
      <c r="F4" s="49"/>
      <c r="H4" s="49"/>
      <c r="I4" s="30" t="s">
        <v>354</v>
      </c>
      <c r="K4" s="49"/>
      <c r="L4" s="49"/>
      <c r="M4" s="49"/>
      <c r="N4" s="49"/>
      <c r="O4" s="49"/>
    </row>
    <row r="7" spans="2:16" ht="15">
      <c r="B7" s="525" t="s">
        <v>66</v>
      </c>
      <c r="C7" s="527" t="s">
        <v>9</v>
      </c>
      <c r="D7" s="528"/>
      <c r="E7" s="527" t="s">
        <v>144</v>
      </c>
      <c r="F7" s="528"/>
      <c r="G7" s="527" t="s">
        <v>158</v>
      </c>
      <c r="H7" s="528"/>
      <c r="I7" s="527" t="s">
        <v>10</v>
      </c>
      <c r="J7" s="528"/>
      <c r="K7" s="527" t="s">
        <v>167</v>
      </c>
      <c r="L7" s="528"/>
      <c r="M7" s="483" t="s">
        <v>321</v>
      </c>
      <c r="N7" s="529"/>
      <c r="O7" s="523" t="s">
        <v>6</v>
      </c>
      <c r="P7" s="524"/>
    </row>
    <row r="8" spans="2:16" ht="15">
      <c r="B8" s="526"/>
      <c r="C8" s="290" t="s">
        <v>53</v>
      </c>
      <c r="D8" s="290" t="s">
        <v>36</v>
      </c>
      <c r="E8" s="290" t="s">
        <v>53</v>
      </c>
      <c r="F8" s="290" t="s">
        <v>36</v>
      </c>
      <c r="G8" s="290" t="s">
        <v>53</v>
      </c>
      <c r="H8" s="290" t="s">
        <v>36</v>
      </c>
      <c r="I8" s="290" t="s">
        <v>53</v>
      </c>
      <c r="J8" s="290" t="s">
        <v>36</v>
      </c>
      <c r="K8" s="290" t="s">
        <v>53</v>
      </c>
      <c r="L8" s="290" t="s">
        <v>36</v>
      </c>
      <c r="M8" s="290" t="s">
        <v>53</v>
      </c>
      <c r="N8" s="290" t="s">
        <v>36</v>
      </c>
      <c r="O8" s="290" t="s">
        <v>53</v>
      </c>
      <c r="P8" s="291" t="s">
        <v>36</v>
      </c>
    </row>
    <row r="9" spans="2:16">
      <c r="B9" s="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9"/>
    </row>
    <row r="10" spans="2:16" ht="15">
      <c r="B10" s="292" t="s">
        <v>71</v>
      </c>
      <c r="C10" s="293">
        <v>80085</v>
      </c>
      <c r="D10" s="294">
        <f t="shared" ref="D10:N21" si="0">C10/$O10*100</f>
        <v>24.071380050376018</v>
      </c>
      <c r="E10" s="293">
        <v>89850</v>
      </c>
      <c r="F10" s="294">
        <f t="shared" ref="F10:F16" si="1">E10/$O10*100</f>
        <v>27.006474340092218</v>
      </c>
      <c r="G10" s="293">
        <v>90095</v>
      </c>
      <c r="H10" s="294">
        <f t="shared" ref="H10:H15" si="2">G10/$O10*100</f>
        <v>27.08011469861556</v>
      </c>
      <c r="I10" s="293">
        <v>25423</v>
      </c>
      <c r="J10" s="294">
        <f t="shared" ref="J10:J15" si="3">I10/$O10*100</f>
        <v>7.6414646315878061</v>
      </c>
      <c r="K10" s="293">
        <v>45101</v>
      </c>
      <c r="L10" s="294">
        <f t="shared" ref="L10:L15" si="4">K10/$O10*100</f>
        <v>13.556137999026143</v>
      </c>
      <c r="M10" s="293">
        <v>2144</v>
      </c>
      <c r="N10" s="294">
        <f t="shared" ref="N10:N15" si="5">M10/$O10*100</f>
        <v>0.64442828030225607</v>
      </c>
      <c r="O10" s="293">
        <f t="shared" ref="O10:P12" si="6">SUM(C10+E10+G10+I10+K10+M10)</f>
        <v>332698</v>
      </c>
      <c r="P10" s="295">
        <f t="shared" si="6"/>
        <v>100</v>
      </c>
    </row>
    <row r="11" spans="2:16" ht="15">
      <c r="B11" s="296" t="s">
        <v>72</v>
      </c>
      <c r="C11" s="297">
        <v>70666</v>
      </c>
      <c r="D11" s="294">
        <f t="shared" si="0"/>
        <v>21.675556796117995</v>
      </c>
      <c r="E11" s="293">
        <v>101692</v>
      </c>
      <c r="F11" s="294">
        <f t="shared" si="1"/>
        <v>31.192238441553659</v>
      </c>
      <c r="G11" s="293">
        <v>89828</v>
      </c>
      <c r="H11" s="294">
        <f t="shared" si="2"/>
        <v>27.553164405537135</v>
      </c>
      <c r="I11" s="293">
        <v>23012</v>
      </c>
      <c r="J11" s="294">
        <f t="shared" si="3"/>
        <v>7.0585276227926759</v>
      </c>
      <c r="K11" s="293">
        <v>39217</v>
      </c>
      <c r="L11" s="294">
        <f t="shared" si="4"/>
        <v>12.02912731544674</v>
      </c>
      <c r="M11" s="293">
        <v>1602</v>
      </c>
      <c r="N11" s="294">
        <f t="shared" si="5"/>
        <v>0.4913854185517933</v>
      </c>
      <c r="O11" s="293">
        <f t="shared" si="6"/>
        <v>326017</v>
      </c>
      <c r="P11" s="295">
        <f t="shared" si="6"/>
        <v>100</v>
      </c>
    </row>
    <row r="12" spans="2:16" ht="15">
      <c r="B12" s="296" t="s">
        <v>73</v>
      </c>
      <c r="C12" s="297">
        <v>78329</v>
      </c>
      <c r="D12" s="294">
        <f t="shared" si="0"/>
        <v>19.938551922861535</v>
      </c>
      <c r="E12" s="293">
        <v>134892</v>
      </c>
      <c r="F12" s="294">
        <f t="shared" si="1"/>
        <v>34.336594951788456</v>
      </c>
      <c r="G12" s="293">
        <v>100975</v>
      </c>
      <c r="H12" s="294">
        <f t="shared" si="2"/>
        <v>25.703063749198172</v>
      </c>
      <c r="I12" s="293">
        <v>17763</v>
      </c>
      <c r="J12" s="294">
        <f t="shared" si="3"/>
        <v>4.521550100292222</v>
      </c>
      <c r="K12" s="293">
        <v>58678</v>
      </c>
      <c r="L12" s="294">
        <f t="shared" si="4"/>
        <v>14.936413713052243</v>
      </c>
      <c r="M12" s="293">
        <v>2215</v>
      </c>
      <c r="N12" s="294">
        <f t="shared" si="5"/>
        <v>0.56382556280736762</v>
      </c>
      <c r="O12" s="293">
        <f t="shared" si="6"/>
        <v>392852</v>
      </c>
      <c r="P12" s="295">
        <f t="shared" si="6"/>
        <v>99.999999999999986</v>
      </c>
    </row>
    <row r="13" spans="2:16" ht="15">
      <c r="B13" s="296" t="s">
        <v>74</v>
      </c>
      <c r="C13" s="297">
        <v>78183</v>
      </c>
      <c r="D13" s="294">
        <f t="shared" si="0"/>
        <v>22.301552890704336</v>
      </c>
      <c r="E13" s="293">
        <v>114837</v>
      </c>
      <c r="F13" s="294">
        <f t="shared" si="1"/>
        <v>32.75703707084422</v>
      </c>
      <c r="G13" s="293">
        <v>74825</v>
      </c>
      <c r="H13" s="294">
        <f t="shared" si="2"/>
        <v>21.343689741337016</v>
      </c>
      <c r="I13" s="293">
        <v>20309</v>
      </c>
      <c r="J13" s="294">
        <f t="shared" si="3"/>
        <v>5.7931038417215293</v>
      </c>
      <c r="K13" s="293">
        <v>59804</v>
      </c>
      <c r="L13" s="294">
        <f t="shared" si="4"/>
        <v>17.058977898976529</v>
      </c>
      <c r="M13" s="293">
        <v>2614</v>
      </c>
      <c r="N13" s="294">
        <f t="shared" si="5"/>
        <v>0.745638556416371</v>
      </c>
      <c r="O13" s="293">
        <f t="shared" ref="O13:P15" si="7">SUM(C13+E13+G13+I13+K13+M13)</f>
        <v>350572</v>
      </c>
      <c r="P13" s="295">
        <f t="shared" si="7"/>
        <v>100</v>
      </c>
    </row>
    <row r="14" spans="2:16" ht="15">
      <c r="B14" s="296" t="s">
        <v>75</v>
      </c>
      <c r="C14" s="297">
        <v>77835</v>
      </c>
      <c r="D14" s="294">
        <f t="shared" si="0"/>
        <v>22.253576697430265</v>
      </c>
      <c r="E14" s="293">
        <v>115835</v>
      </c>
      <c r="F14" s="294">
        <f t="shared" si="1"/>
        <v>33.118045310552255</v>
      </c>
      <c r="G14" s="293">
        <v>42209</v>
      </c>
      <c r="H14" s="294">
        <f t="shared" si="2"/>
        <v>12.067851465559635</v>
      </c>
      <c r="I14" s="293">
        <v>24229</v>
      </c>
      <c r="J14" s="294">
        <f t="shared" si="3"/>
        <v>6.9272423691403349</v>
      </c>
      <c r="K14" s="293">
        <v>85925</v>
      </c>
      <c r="L14" s="294">
        <f t="shared" si="4"/>
        <v>24.566564883750186</v>
      </c>
      <c r="M14" s="293">
        <v>3731</v>
      </c>
      <c r="N14" s="294">
        <f t="shared" si="5"/>
        <v>1.0667192735673197</v>
      </c>
      <c r="O14" s="293">
        <f t="shared" si="7"/>
        <v>349764</v>
      </c>
      <c r="P14" s="295">
        <f t="shared" si="7"/>
        <v>100</v>
      </c>
    </row>
    <row r="15" spans="2:16" ht="15">
      <c r="B15" s="296" t="s">
        <v>76</v>
      </c>
      <c r="C15" s="297">
        <v>76823</v>
      </c>
      <c r="D15" s="294">
        <f t="shared" si="0"/>
        <v>21.699328313099873</v>
      </c>
      <c r="E15" s="293">
        <v>133819</v>
      </c>
      <c r="F15" s="294">
        <f t="shared" si="1"/>
        <v>37.798347051413138</v>
      </c>
      <c r="G15" s="293">
        <v>30352</v>
      </c>
      <c r="H15" s="294">
        <f t="shared" si="2"/>
        <v>8.5731878859092632</v>
      </c>
      <c r="I15" s="293">
        <v>21069</v>
      </c>
      <c r="J15" s="294">
        <f t="shared" si="3"/>
        <v>5.9511233384364211</v>
      </c>
      <c r="K15" s="293">
        <v>88609</v>
      </c>
      <c r="L15" s="294">
        <f t="shared" si="4"/>
        <v>25.028387104063455</v>
      </c>
      <c r="M15" s="293">
        <v>3362</v>
      </c>
      <c r="N15" s="294">
        <f t="shared" si="5"/>
        <v>0.94962630707785123</v>
      </c>
      <c r="O15" s="293">
        <f t="shared" si="7"/>
        <v>354034</v>
      </c>
      <c r="P15" s="295">
        <f t="shared" si="7"/>
        <v>100</v>
      </c>
    </row>
    <row r="16" spans="2:16" ht="15">
      <c r="B16" s="296" t="s">
        <v>77</v>
      </c>
      <c r="C16" s="297">
        <v>97166</v>
      </c>
      <c r="D16" s="294">
        <f t="shared" si="0"/>
        <v>22.748204908495399</v>
      </c>
      <c r="E16" s="297">
        <v>137782</v>
      </c>
      <c r="F16" s="294">
        <f t="shared" si="1"/>
        <v>32.257097839803158</v>
      </c>
      <c r="G16" s="297">
        <v>33911</v>
      </c>
      <c r="H16" s="294">
        <f>G16/$O16*100</f>
        <v>7.939138964781792</v>
      </c>
      <c r="I16" s="297">
        <v>22951</v>
      </c>
      <c r="J16" s="294">
        <f>I16/$O16*100</f>
        <v>5.3732174922799949</v>
      </c>
      <c r="K16" s="297">
        <v>132262</v>
      </c>
      <c r="L16" s="294">
        <f>K16/$O16*100</f>
        <v>30.964772426645315</v>
      </c>
      <c r="M16" s="297">
        <v>3065</v>
      </c>
      <c r="N16" s="294">
        <f>M16/$O16*100</f>
        <v>0.71756836799434365</v>
      </c>
      <c r="O16" s="293">
        <f t="shared" ref="O16:P18" si="8">SUM(C16+E16+G16+I16+K16+M16)</f>
        <v>427137</v>
      </c>
      <c r="P16" s="295">
        <f t="shared" si="8"/>
        <v>100</v>
      </c>
    </row>
    <row r="17" spans="2:16" ht="15">
      <c r="B17" s="296" t="s">
        <v>57</v>
      </c>
      <c r="C17" s="297">
        <v>111040</v>
      </c>
      <c r="D17" s="294">
        <f t="shared" si="0"/>
        <v>30.013731065725313</v>
      </c>
      <c r="E17" s="297">
        <v>97886</v>
      </c>
      <c r="F17" s="294">
        <f>E17/$O17*100</f>
        <v>26.458249991891101</v>
      </c>
      <c r="G17" s="297">
        <v>32748</v>
      </c>
      <c r="H17" s="294">
        <f>G17/$O17*100</f>
        <v>8.8516720545782821</v>
      </c>
      <c r="I17" s="297">
        <v>17966</v>
      </c>
      <c r="J17" s="294">
        <f>I17/$O17*100</f>
        <v>4.8561481657674799</v>
      </c>
      <c r="K17" s="297">
        <v>107465</v>
      </c>
      <c r="L17" s="294">
        <f>K17/$O17*100</f>
        <v>29.047420830134822</v>
      </c>
      <c r="M17" s="297">
        <v>2859</v>
      </c>
      <c r="N17" s="294">
        <f>M17/$O17*100</f>
        <v>0.77277789190299595</v>
      </c>
      <c r="O17" s="293">
        <f t="shared" si="8"/>
        <v>369964</v>
      </c>
      <c r="P17" s="295">
        <f t="shared" si="8"/>
        <v>100</v>
      </c>
    </row>
    <row r="18" spans="2:16" ht="15">
      <c r="B18" s="296" t="s">
        <v>58</v>
      </c>
      <c r="C18" s="297">
        <v>80294</v>
      </c>
      <c r="D18" s="294">
        <f t="shared" si="0"/>
        <v>29.784740022479326</v>
      </c>
      <c r="E18" s="297">
        <v>59984</v>
      </c>
      <c r="F18" s="294">
        <f>E18/$O18*100</f>
        <v>22.250826282267667</v>
      </c>
      <c r="G18" s="297">
        <v>28024</v>
      </c>
      <c r="H18" s="294">
        <f>G18/$O18*100</f>
        <v>10.395391366602245</v>
      </c>
      <c r="I18" s="297">
        <v>20342</v>
      </c>
      <c r="J18" s="294">
        <f>I18/$O18*100</f>
        <v>7.5457840129682738</v>
      </c>
      <c r="K18" s="297">
        <v>77960</v>
      </c>
      <c r="L18" s="294">
        <f>K18/$O18*100</f>
        <v>28.918952003294002</v>
      </c>
      <c r="M18" s="297">
        <v>2977</v>
      </c>
      <c r="N18" s="294">
        <f>M18/$O18*100</f>
        <v>1.1043063123884844</v>
      </c>
      <c r="O18" s="293">
        <f t="shared" si="8"/>
        <v>269581</v>
      </c>
      <c r="P18" s="295">
        <f t="shared" si="8"/>
        <v>100.00000000000001</v>
      </c>
    </row>
    <row r="19" spans="2:16" ht="15">
      <c r="B19" s="296" t="s">
        <v>47</v>
      </c>
      <c r="C19" s="297">
        <v>81027</v>
      </c>
      <c r="D19" s="294">
        <f t="shared" si="0"/>
        <v>28.954966802221282</v>
      </c>
      <c r="E19" s="297">
        <v>80738</v>
      </c>
      <c r="F19" s="294">
        <f>E19/$O19*100</f>
        <v>28.851692765099806</v>
      </c>
      <c r="G19" s="297">
        <v>32366</v>
      </c>
      <c r="H19" s="294">
        <f>G19/$O19*100</f>
        <v>11.565977458386637</v>
      </c>
      <c r="I19" s="297">
        <v>20854</v>
      </c>
      <c r="J19" s="294">
        <f>I19/$O19*100</f>
        <v>7.4521687547795503</v>
      </c>
      <c r="K19" s="297">
        <v>62039</v>
      </c>
      <c r="L19" s="294">
        <f>K19/$O19*100</f>
        <v>22.169612418613628</v>
      </c>
      <c r="M19" s="297">
        <v>2814</v>
      </c>
      <c r="N19" s="294">
        <f>M19/$O19*100</f>
        <v>1.0055818008990918</v>
      </c>
      <c r="O19" s="293">
        <f t="shared" ref="O19:P21" si="9">SUM(C19+E19+G19+I19+K19+M19)</f>
        <v>279838</v>
      </c>
      <c r="P19" s="295">
        <f t="shared" si="9"/>
        <v>100</v>
      </c>
    </row>
    <row r="20" spans="2:16" ht="15">
      <c r="B20" s="296" t="s">
        <v>48</v>
      </c>
      <c r="C20" s="297">
        <v>85590</v>
      </c>
      <c r="D20" s="294">
        <f t="shared" si="0"/>
        <v>25.154663414204055</v>
      </c>
      <c r="E20" s="297">
        <v>94756</v>
      </c>
      <c r="F20" s="294">
        <f>E20/$O20*100</f>
        <v>27.848525370677873</v>
      </c>
      <c r="G20" s="297">
        <v>70961</v>
      </c>
      <c r="H20" s="294">
        <f>G20/$O20*100</f>
        <v>20.855240922249489</v>
      </c>
      <c r="I20" s="297">
        <v>16821</v>
      </c>
      <c r="J20" s="294">
        <f>I20/$O20*100</f>
        <v>4.9436452072710173</v>
      </c>
      <c r="K20" s="297">
        <v>68592</v>
      </c>
      <c r="L20" s="294">
        <f>K20/$O20*100</f>
        <v>20.158998398260128</v>
      </c>
      <c r="M20" s="297">
        <v>3535</v>
      </c>
      <c r="N20" s="294">
        <f>M20/$O20*100</f>
        <v>1.0389266873374381</v>
      </c>
      <c r="O20" s="293">
        <f t="shared" si="9"/>
        <v>340255</v>
      </c>
      <c r="P20" s="295">
        <f t="shared" si="9"/>
        <v>100</v>
      </c>
    </row>
    <row r="21" spans="2:16" ht="15">
      <c r="B21" s="298" t="s">
        <v>56</v>
      </c>
      <c r="C21" s="299">
        <v>87248</v>
      </c>
      <c r="D21" s="294">
        <f t="shared" si="0"/>
        <v>23.87589177473777</v>
      </c>
      <c r="E21" s="299">
        <v>112802</v>
      </c>
      <c r="F21" s="294">
        <f t="shared" si="0"/>
        <v>30.868883458348272</v>
      </c>
      <c r="G21" s="299">
        <v>84735</v>
      </c>
      <c r="H21" s="294">
        <f t="shared" si="0"/>
        <v>23.188195597978233</v>
      </c>
      <c r="I21" s="299">
        <v>15490</v>
      </c>
      <c r="J21" s="294">
        <f t="shared" si="0"/>
        <v>4.2389231110247572</v>
      </c>
      <c r="K21" s="299">
        <v>61941</v>
      </c>
      <c r="L21" s="294">
        <f t="shared" si="0"/>
        <v>16.950492990315333</v>
      </c>
      <c r="M21" s="300">
        <v>3207</v>
      </c>
      <c r="N21" s="294">
        <f t="shared" si="0"/>
        <v>0.87761306759563573</v>
      </c>
      <c r="O21" s="293">
        <f t="shared" si="9"/>
        <v>365423</v>
      </c>
      <c r="P21" s="295">
        <f t="shared" si="9"/>
        <v>100</v>
      </c>
    </row>
    <row r="22" spans="2:16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>
      <c r="B23" s="477" t="s">
        <v>130</v>
      </c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</row>
    <row r="24" spans="2:16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>
      <c r="B25" s="301" t="s">
        <v>131</v>
      </c>
      <c r="C25" s="377">
        <f>SUM(C10:C11)</f>
        <v>150751</v>
      </c>
      <c r="D25" s="294">
        <f t="shared" ref="D25:D30" si="10">C25/$O25*100</f>
        <v>22.885618211214258</v>
      </c>
      <c r="E25" s="377">
        <f>SUM(E10:E11)</f>
        <v>191542</v>
      </c>
      <c r="F25" s="294">
        <f t="shared" ref="F25:F30" si="11">E25/$O25*100</f>
        <v>29.078129388278697</v>
      </c>
      <c r="G25" s="377">
        <f>SUM(G10:G11)</f>
        <v>179923</v>
      </c>
      <c r="H25" s="294">
        <f t="shared" ref="H25:H30" si="12">G25/$O25*100</f>
        <v>27.314240604813918</v>
      </c>
      <c r="I25" s="377">
        <f>SUM(I10:I11)</f>
        <v>48435</v>
      </c>
      <c r="J25" s="294">
        <f t="shared" ref="J25:J30" si="13">I25/$O25*100</f>
        <v>7.3529523390237053</v>
      </c>
      <c r="K25" s="377">
        <f>SUM(K10:K11)</f>
        <v>84318</v>
      </c>
      <c r="L25" s="294">
        <f t="shared" ref="L25:L30" si="14">K25/$O25*100</f>
        <v>12.80037649059153</v>
      </c>
      <c r="M25" s="377">
        <f>SUM(M10:M11)</f>
        <v>3746</v>
      </c>
      <c r="N25" s="294">
        <f t="shared" ref="N25:N30" si="15">M25/$O25*100</f>
        <v>0.56868296607789415</v>
      </c>
      <c r="O25" s="293">
        <f t="shared" ref="O25:P35" si="16">SUM(C25+E25+G25+I25+K25+M25)</f>
        <v>658715</v>
      </c>
      <c r="P25" s="295">
        <f t="shared" si="16"/>
        <v>100</v>
      </c>
    </row>
    <row r="26" spans="2:16" ht="15">
      <c r="B26" s="301" t="s">
        <v>132</v>
      </c>
      <c r="C26" s="377">
        <f>SUM(C10:C12)</f>
        <v>229080</v>
      </c>
      <c r="D26" s="294">
        <f t="shared" si="10"/>
        <v>21.784631887459383</v>
      </c>
      <c r="E26" s="377">
        <f>SUM(E10:E12)</f>
        <v>326434</v>
      </c>
      <c r="F26" s="294">
        <f t="shared" si="11"/>
        <v>31.042624958752036</v>
      </c>
      <c r="G26" s="377">
        <f>SUM(G10:G12)</f>
        <v>280898</v>
      </c>
      <c r="H26" s="294">
        <f t="shared" si="12"/>
        <v>26.712325510404948</v>
      </c>
      <c r="I26" s="377">
        <f>SUM(I10:I12)</f>
        <v>66198</v>
      </c>
      <c r="J26" s="294">
        <f t="shared" si="13"/>
        <v>6.2951766268815961</v>
      </c>
      <c r="K26" s="377">
        <f>SUM(K10:K12)</f>
        <v>142996</v>
      </c>
      <c r="L26" s="294">
        <f t="shared" si="14"/>
        <v>13.598372714244549</v>
      </c>
      <c r="M26" s="377">
        <f>SUM(M10:M12)</f>
        <v>5961</v>
      </c>
      <c r="N26" s="294">
        <f t="shared" si="15"/>
        <v>0.56686830225748808</v>
      </c>
      <c r="O26" s="293">
        <f t="shared" si="16"/>
        <v>1051567</v>
      </c>
      <c r="P26" s="295">
        <f t="shared" si="16"/>
        <v>100</v>
      </c>
    </row>
    <row r="27" spans="2:16" ht="15">
      <c r="B27" s="301" t="s">
        <v>133</v>
      </c>
      <c r="C27" s="377">
        <f>SUM(C10:C13)</f>
        <v>307263</v>
      </c>
      <c r="D27" s="294">
        <f t="shared" si="10"/>
        <v>21.913875871079831</v>
      </c>
      <c r="E27" s="377">
        <f>SUM(E10:E13)</f>
        <v>441271</v>
      </c>
      <c r="F27" s="294">
        <f t="shared" si="11"/>
        <v>31.471273532795252</v>
      </c>
      <c r="G27" s="377">
        <f>SUM(G10:G13)</f>
        <v>355723</v>
      </c>
      <c r="H27" s="294">
        <f t="shared" si="12"/>
        <v>25.370023941991487</v>
      </c>
      <c r="I27" s="377">
        <f>SUM(I10:I13)</f>
        <v>86507</v>
      </c>
      <c r="J27" s="294">
        <f t="shared" si="13"/>
        <v>6.1696450922483432</v>
      </c>
      <c r="K27" s="377">
        <f>SUM(K10:K13)</f>
        <v>202800</v>
      </c>
      <c r="L27" s="294">
        <f t="shared" si="14"/>
        <v>14.463615946778457</v>
      </c>
      <c r="M27" s="377">
        <f>SUM(M10:M13)</f>
        <v>8575</v>
      </c>
      <c r="N27" s="294">
        <f t="shared" si="15"/>
        <v>0.61156561510663354</v>
      </c>
      <c r="O27" s="293">
        <f t="shared" si="16"/>
        <v>1402139</v>
      </c>
      <c r="P27" s="295">
        <f t="shared" si="16"/>
        <v>100</v>
      </c>
    </row>
    <row r="28" spans="2:16" ht="15">
      <c r="B28" s="301" t="s">
        <v>134</v>
      </c>
      <c r="C28" s="377">
        <f>SUM(C10:C14)</f>
        <v>385098</v>
      </c>
      <c r="D28" s="294">
        <f t="shared" si="10"/>
        <v>21.981696475204394</v>
      </c>
      <c r="E28" s="377">
        <f>SUM(E10:E14)</f>
        <v>557106</v>
      </c>
      <c r="F28" s="294">
        <f t="shared" si="11"/>
        <v>31.80004829034484</v>
      </c>
      <c r="G28" s="377">
        <f>SUM(G10:G14)</f>
        <v>397932</v>
      </c>
      <c r="H28" s="294">
        <f t="shared" si="12"/>
        <v>22.714271281001288</v>
      </c>
      <c r="I28" s="377">
        <f>SUM(I10:I14)</f>
        <v>110736</v>
      </c>
      <c r="J28" s="294">
        <f t="shared" si="13"/>
        <v>6.3208979035939779</v>
      </c>
      <c r="K28" s="377">
        <f>SUM(K10:K14)</f>
        <v>288725</v>
      </c>
      <c r="L28" s="294">
        <f t="shared" si="14"/>
        <v>16.480649898995551</v>
      </c>
      <c r="M28" s="377">
        <f>SUM(M10:M14)</f>
        <v>12306</v>
      </c>
      <c r="N28" s="294">
        <f t="shared" si="15"/>
        <v>0.70243615085995059</v>
      </c>
      <c r="O28" s="293">
        <f t="shared" si="16"/>
        <v>1751903</v>
      </c>
      <c r="P28" s="295">
        <f t="shared" ref="P28:P30" si="17">SUM(D28+F28+H28+J28+L28+N28)</f>
        <v>100</v>
      </c>
    </row>
    <row r="29" spans="2:16" ht="15">
      <c r="B29" s="301" t="s">
        <v>135</v>
      </c>
      <c r="C29" s="377">
        <f>SUM(C10:C15)</f>
        <v>461921</v>
      </c>
      <c r="D29" s="294">
        <f t="shared" si="10"/>
        <v>21.934226902324237</v>
      </c>
      <c r="E29" s="377">
        <f>SUM(E10:E15)</f>
        <v>690925</v>
      </c>
      <c r="F29" s="294">
        <f t="shared" si="11"/>
        <v>32.808436339738556</v>
      </c>
      <c r="G29" s="377">
        <f>SUM(G10:G15)</f>
        <v>428284</v>
      </c>
      <c r="H29" s="294">
        <f t="shared" si="12"/>
        <v>20.336980640921357</v>
      </c>
      <c r="I29" s="377">
        <f>SUM(I10:I15)</f>
        <v>131805</v>
      </c>
      <c r="J29" s="294">
        <f t="shared" si="13"/>
        <v>6.2587342356395279</v>
      </c>
      <c r="K29" s="377">
        <f>SUM(K10:K15)</f>
        <v>377334</v>
      </c>
      <c r="L29" s="294">
        <f t="shared" si="14"/>
        <v>17.917630014573085</v>
      </c>
      <c r="M29" s="377">
        <f>SUM(M10:M15)</f>
        <v>15668</v>
      </c>
      <c r="N29" s="294">
        <f t="shared" si="15"/>
        <v>0.74399186680323293</v>
      </c>
      <c r="O29" s="293">
        <f t="shared" si="16"/>
        <v>2105937</v>
      </c>
      <c r="P29" s="295">
        <f t="shared" si="17"/>
        <v>99.999999999999986</v>
      </c>
    </row>
    <row r="30" spans="2:16" ht="15">
      <c r="B30" s="301" t="s">
        <v>136</v>
      </c>
      <c r="C30" s="377">
        <f>SUM(C10:C16)</f>
        <v>559087</v>
      </c>
      <c r="D30" s="294">
        <f t="shared" si="10"/>
        <v>22.07148310708649</v>
      </c>
      <c r="E30" s="377">
        <f>SUM(E10:E16)</f>
        <v>828707</v>
      </c>
      <c r="F30" s="294">
        <f t="shared" si="11"/>
        <v>32.715467451799675</v>
      </c>
      <c r="G30" s="377">
        <f>SUM(G10:G16)</f>
        <v>462195</v>
      </c>
      <c r="H30" s="294">
        <f t="shared" si="12"/>
        <v>18.246407329592422</v>
      </c>
      <c r="I30" s="377">
        <f>SUM(I10:I16)</f>
        <v>154756</v>
      </c>
      <c r="J30" s="294">
        <f t="shared" si="13"/>
        <v>6.1094148848395271</v>
      </c>
      <c r="K30" s="377">
        <f>SUM(K10:K16)</f>
        <v>509596</v>
      </c>
      <c r="L30" s="294">
        <f t="shared" si="14"/>
        <v>20.117690995209774</v>
      </c>
      <c r="M30" s="377">
        <f>SUM(M10:M16)</f>
        <v>18733</v>
      </c>
      <c r="N30" s="294">
        <f t="shared" si="15"/>
        <v>0.73953623147211645</v>
      </c>
      <c r="O30" s="293">
        <f t="shared" si="16"/>
        <v>2533074</v>
      </c>
      <c r="P30" s="295">
        <f t="shared" si="17"/>
        <v>99.999999999999986</v>
      </c>
    </row>
    <row r="31" spans="2:16" ht="15">
      <c r="B31" s="301" t="s">
        <v>137</v>
      </c>
      <c r="C31" s="377">
        <f>SUM(C10:C17)</f>
        <v>670127</v>
      </c>
      <c r="D31" s="294">
        <f>C31/$O31*100</f>
        <v>23.083645477599674</v>
      </c>
      <c r="E31" s="377">
        <f>SUM(E10:E17)</f>
        <v>926593</v>
      </c>
      <c r="F31" s="294">
        <f>E31/$O31*100</f>
        <v>31.918045854032911</v>
      </c>
      <c r="G31" s="377">
        <f>SUM(G10:G17)</f>
        <v>494943</v>
      </c>
      <c r="H31" s="294">
        <f>G31/$O31*100</f>
        <v>17.049139556561091</v>
      </c>
      <c r="I31" s="377">
        <f>SUM(I10:I17)</f>
        <v>172722</v>
      </c>
      <c r="J31" s="294">
        <f>I31/$O31*100</f>
        <v>5.9496982126999374</v>
      </c>
      <c r="K31" s="377">
        <f>SUM(K10:K17)</f>
        <v>617061</v>
      </c>
      <c r="L31" s="294">
        <f>K31/$O31*100</f>
        <v>21.255698340841558</v>
      </c>
      <c r="M31" s="377">
        <f>SUM(M10:M17)</f>
        <v>21592</v>
      </c>
      <c r="N31" s="294">
        <f>M31/$O31*100</f>
        <v>0.74377255826482469</v>
      </c>
      <c r="O31" s="293">
        <f t="shared" si="16"/>
        <v>2903038</v>
      </c>
      <c r="P31" s="295">
        <f t="shared" ref="P31:P33" si="18">SUM(D31+F31+H31+J31+L31+N31)</f>
        <v>100</v>
      </c>
    </row>
    <row r="32" spans="2:16" ht="15">
      <c r="B32" s="301" t="s">
        <v>142</v>
      </c>
      <c r="C32" s="377">
        <f>SUM(C10:C18)</f>
        <v>750421</v>
      </c>
      <c r="D32" s="294">
        <f>C32/$O32*100</f>
        <v>23.65304500792563</v>
      </c>
      <c r="E32" s="377">
        <f>SUM(E10:E18)</f>
        <v>986577</v>
      </c>
      <c r="F32" s="294">
        <f>E32/$O32*100</f>
        <v>31.096611348542009</v>
      </c>
      <c r="G32" s="377">
        <f>SUM(G10:G18)</f>
        <v>522967</v>
      </c>
      <c r="H32" s="294">
        <f>G32/$O32*100</f>
        <v>16.483763099193443</v>
      </c>
      <c r="I32" s="377">
        <f>SUM(I10:I18)</f>
        <v>193064</v>
      </c>
      <c r="J32" s="294">
        <f>I32/$O32*100</f>
        <v>6.0853194159147384</v>
      </c>
      <c r="K32" s="377">
        <f>SUM(K10:K18)</f>
        <v>695021</v>
      </c>
      <c r="L32" s="294">
        <f>K32/$O32*100</f>
        <v>21.906853612110371</v>
      </c>
      <c r="M32" s="377">
        <f>SUM(M10:M18)</f>
        <v>24569</v>
      </c>
      <c r="N32" s="294">
        <f>M32/$O32*100</f>
        <v>0.77440751631380889</v>
      </c>
      <c r="O32" s="293">
        <f t="shared" si="16"/>
        <v>3172619</v>
      </c>
      <c r="P32" s="295">
        <f t="shared" si="18"/>
        <v>100</v>
      </c>
    </row>
    <row r="33" spans="2:16" ht="15">
      <c r="B33" s="301" t="s">
        <v>139</v>
      </c>
      <c r="C33" s="377">
        <f>SUM(C10:C19)</f>
        <v>831448</v>
      </c>
      <c r="D33" s="294">
        <f>C33/$O33*100</f>
        <v>24.082790893557835</v>
      </c>
      <c r="E33" s="377">
        <f>SUM(E10:E19)</f>
        <v>1067315</v>
      </c>
      <c r="F33" s="294">
        <f>E33/$O33*100</f>
        <v>30.91465005936352</v>
      </c>
      <c r="G33" s="377">
        <f>SUM(G10:G19)</f>
        <v>555333</v>
      </c>
      <c r="H33" s="294">
        <f>G33/$O33*100</f>
        <v>16.085153269106613</v>
      </c>
      <c r="I33" s="377">
        <f>SUM(I10:I19)</f>
        <v>213918</v>
      </c>
      <c r="J33" s="294">
        <f>I33/$O33*100</f>
        <v>6.1961090319155314</v>
      </c>
      <c r="K33" s="377">
        <f>SUM(K10:K19)</f>
        <v>757060</v>
      </c>
      <c r="L33" s="294">
        <f>K33/$O33*100</f>
        <v>21.928151458512009</v>
      </c>
      <c r="M33" s="377">
        <f>SUM(M10:M19)</f>
        <v>27383</v>
      </c>
      <c r="N33" s="294">
        <f>M33/$O33*100</f>
        <v>0.79314528754449376</v>
      </c>
      <c r="O33" s="293">
        <f t="shared" si="16"/>
        <v>3452457</v>
      </c>
      <c r="P33" s="295">
        <f t="shared" si="18"/>
        <v>99.999999999999986</v>
      </c>
    </row>
    <row r="34" spans="2:16" ht="15">
      <c r="B34" s="301" t="s">
        <v>140</v>
      </c>
      <c r="C34" s="377">
        <f>SUM(C10:C20)</f>
        <v>917038</v>
      </c>
      <c r="D34" s="294">
        <f>C34/$O34*100</f>
        <v>24.178951631444729</v>
      </c>
      <c r="E34" s="377">
        <f>SUM(E10:E20)</f>
        <v>1162071</v>
      </c>
      <c r="F34" s="294">
        <f>E34/$O34*100</f>
        <v>30.639579277308691</v>
      </c>
      <c r="G34" s="377">
        <f>SUM(G10:G20)</f>
        <v>626294</v>
      </c>
      <c r="H34" s="294">
        <f>G34/$O34*100</f>
        <v>16.513091423762205</v>
      </c>
      <c r="I34" s="377">
        <f>SUM(I10:I20)</f>
        <v>230739</v>
      </c>
      <c r="J34" s="294">
        <f>I34/$O34*100</f>
        <v>6.0837469335926375</v>
      </c>
      <c r="K34" s="377">
        <f>SUM(K10:K20)</f>
        <v>825652</v>
      </c>
      <c r="L34" s="294">
        <f>K34/$O34*100</f>
        <v>21.769435696672986</v>
      </c>
      <c r="M34" s="377">
        <f>SUM(M10:M20)</f>
        <v>30918</v>
      </c>
      <c r="N34" s="294">
        <f>M34/$O34*100</f>
        <v>0.81519503721875008</v>
      </c>
      <c r="O34" s="293">
        <f t="shared" si="16"/>
        <v>3792712</v>
      </c>
      <c r="P34" s="295">
        <f>SUM(D34+F34+H34+J34+L34+N34)</f>
        <v>100</v>
      </c>
    </row>
    <row r="35" spans="2:16" ht="15">
      <c r="B35" s="301" t="s">
        <v>141</v>
      </c>
      <c r="C35" s="377">
        <f>SUM(C10:C21)</f>
        <v>1004286</v>
      </c>
      <c r="D35" s="294">
        <f>C35/$O35*100</f>
        <v>24.152318286924306</v>
      </c>
      <c r="E35" s="377">
        <f>SUM(E10:E21)</f>
        <v>1274873</v>
      </c>
      <c r="F35" s="294">
        <f>E35/$O35*100</f>
        <v>30.659730864919009</v>
      </c>
      <c r="G35" s="377">
        <f>SUM(G10:G21)</f>
        <v>711029</v>
      </c>
      <c r="H35" s="294">
        <f>G35/$O35*100</f>
        <v>17.09970936489556</v>
      </c>
      <c r="I35" s="377">
        <f>SUM(I10:I21)</f>
        <v>246229</v>
      </c>
      <c r="J35" s="294">
        <f>I35/$O35*100</f>
        <v>5.9216211113876778</v>
      </c>
      <c r="K35" s="377">
        <f>SUM(K10:K21)</f>
        <v>887593</v>
      </c>
      <c r="L35" s="294">
        <f>K35/$O35*100</f>
        <v>21.345939946634729</v>
      </c>
      <c r="M35" s="377">
        <f>SUM(M10:M21)</f>
        <v>34125</v>
      </c>
      <c r="N35" s="294">
        <f>M35/$O35*100</f>
        <v>0.82068042523871876</v>
      </c>
      <c r="O35" s="293">
        <f t="shared" si="16"/>
        <v>4158135</v>
      </c>
      <c r="P35" s="295">
        <f>SUM(D35+F35+H35+J35+L35+N35)</f>
        <v>100</v>
      </c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ageMargins left="0.39370078740157483" right="0" top="0" bottom="0" header="0" footer="0"/>
  <pageSetup orientation="landscape" r:id="rId1"/>
  <headerFooter alignWithMargins="0">
    <oddFooter>&amp;C
BARÓMETRO TURÍSTICO DE LA RIVIERA MAYA
FIDEICOMISO DE PROMOCIÓN TURÍSTICA DE LA RIVIERA MAYA&amp;R12</oddFooter>
  </headerFooter>
  <ignoredErrors>
    <ignoredError sqref="C25:C30 C31:C34 N31:N33 N34" formulaRange="1"/>
    <ignoredError sqref="D25:L30 D31:D34 F31:F34 H31:H34 J31:J34 L31:L34 K31:K34 I31:I34 G31:G34 E31:E34 M25:M34" formula="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H2:P4"/>
  <sheetViews>
    <sheetView workbookViewId="0">
      <selection activeCell="O38" sqref="O38"/>
    </sheetView>
  </sheetViews>
  <sheetFormatPr baseColWidth="10" defaultRowHeight="12.75"/>
  <cols>
    <col min="1" max="1" width="5.42578125" style="7" customWidth="1"/>
    <col min="2" max="16384" width="11.42578125" style="7"/>
  </cols>
  <sheetData>
    <row r="2" spans="8:16" ht="23.25">
      <c r="H2" s="4" t="s">
        <v>145</v>
      </c>
      <c r="I2" s="51"/>
      <c r="J2" s="51"/>
      <c r="K2" s="51"/>
      <c r="L2" s="51"/>
      <c r="M2" s="51"/>
      <c r="N2" s="51"/>
      <c r="O2" s="51"/>
      <c r="P2" s="51"/>
    </row>
    <row r="3" spans="8:16" ht="23.25">
      <c r="H3" s="4" t="s">
        <v>143</v>
      </c>
      <c r="I3" s="51"/>
      <c r="J3" s="51"/>
      <c r="K3" s="51"/>
      <c r="L3" s="51"/>
      <c r="M3" s="51"/>
      <c r="N3" s="51"/>
      <c r="O3" s="51"/>
      <c r="P3" s="51"/>
    </row>
    <row r="4" spans="8:16" ht="23.25">
      <c r="H4" s="4" t="s">
        <v>355</v>
      </c>
      <c r="I4" s="51"/>
      <c r="J4" s="51"/>
      <c r="K4" s="51"/>
      <c r="L4" s="51"/>
      <c r="M4" s="51"/>
      <c r="N4" s="51"/>
      <c r="O4" s="51"/>
      <c r="P4" s="51"/>
    </row>
  </sheetData>
  <phoneticPr fontId="0" type="noConversion"/>
  <pageMargins left="1.2204724409448819" right="0" top="0.55118110236220474" bottom="0.27559055118110237" header="0" footer="0.35433070866141736"/>
  <pageSetup scale="87"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3"/>
  <dimension ref="A2:N37"/>
  <sheetViews>
    <sheetView topLeftCell="A13" workbookViewId="0">
      <selection activeCell="E7" sqref="E7:F7"/>
    </sheetView>
  </sheetViews>
  <sheetFormatPr baseColWidth="10" defaultRowHeight="12.75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>
      <c r="I2" s="167" t="s">
        <v>282</v>
      </c>
    </row>
    <row r="3" spans="1:14" ht="21">
      <c r="I3" s="167" t="s">
        <v>283</v>
      </c>
      <c r="J3" s="30"/>
      <c r="K3" s="30"/>
      <c r="L3" s="30"/>
      <c r="M3" s="30"/>
      <c r="N3" s="30"/>
    </row>
    <row r="4" spans="1:14" ht="21">
      <c r="F4" s="10"/>
      <c r="G4" s="10"/>
      <c r="H4" s="10"/>
      <c r="I4" s="167" t="s">
        <v>401</v>
      </c>
    </row>
    <row r="6" spans="1:14">
      <c r="B6" s="5"/>
      <c r="C6" s="5"/>
      <c r="D6" s="5"/>
      <c r="E6" s="5"/>
      <c r="F6" s="5"/>
    </row>
    <row r="7" spans="1:14" ht="15">
      <c r="A7" s="5"/>
      <c r="B7" s="478" t="s">
        <v>34</v>
      </c>
      <c r="C7" s="483" t="s">
        <v>397</v>
      </c>
      <c r="D7" s="485"/>
      <c r="E7" s="483" t="s">
        <v>398</v>
      </c>
      <c r="F7" s="485"/>
      <c r="G7" s="5"/>
    </row>
    <row r="8" spans="1:14" ht="15">
      <c r="B8" s="530"/>
      <c r="C8" s="268" t="s">
        <v>60</v>
      </c>
      <c r="D8" s="268" t="s">
        <v>36</v>
      </c>
      <c r="E8" s="268" t="s">
        <v>60</v>
      </c>
      <c r="F8" s="268" t="s">
        <v>36</v>
      </c>
      <c r="G8" s="5"/>
    </row>
    <row r="9" spans="1:14">
      <c r="B9" s="165" t="s">
        <v>21</v>
      </c>
      <c r="C9" s="163">
        <f>SUM('COMPARATIVO PAISES DICIEMBRE'!C30)</f>
        <v>12657</v>
      </c>
      <c r="D9" s="164">
        <f t="shared" ref="D9:D35" si="0">C9/$C$36</f>
        <v>0.15632101570991008</v>
      </c>
      <c r="E9" s="163">
        <f>SUM('COMPARATIVO PAISES DICIEMBRE'!E30)</f>
        <v>14994</v>
      </c>
      <c r="F9" s="164">
        <f t="shared" ref="F9:F35" si="1">E9/$E$36</f>
        <v>0.17185494223363287</v>
      </c>
      <c r="G9" s="5"/>
    </row>
    <row r="10" spans="1:14">
      <c r="B10" s="165" t="s">
        <v>22</v>
      </c>
      <c r="C10" s="163">
        <f>SUM('COMPARATIVO PAISES DICIEMBRE'!C31)</f>
        <v>410</v>
      </c>
      <c r="D10" s="164">
        <f t="shared" si="0"/>
        <v>5.0637288805454005E-3</v>
      </c>
      <c r="E10" s="163">
        <f>SUM('COMPARATIVO PAISES DICIEMBRE'!E31)</f>
        <v>438</v>
      </c>
      <c r="F10" s="164">
        <f t="shared" si="1"/>
        <v>5.0201723821749495E-3</v>
      </c>
    </row>
    <row r="11" spans="1:14">
      <c r="B11" s="165" t="s">
        <v>152</v>
      </c>
      <c r="C11" s="163">
        <f>SUM('COMPARATIVO PAISES DICIEMBRE'!C32)</f>
        <v>1315</v>
      </c>
      <c r="D11" s="164">
        <f t="shared" si="0"/>
        <v>1.6240984092480981E-2</v>
      </c>
      <c r="E11" s="163">
        <f>SUM('COMPARATIVO PAISES DICIEMBRE'!E32)</f>
        <v>1505</v>
      </c>
      <c r="F11" s="164">
        <f t="shared" si="1"/>
        <v>1.7249679075738125E-2</v>
      </c>
    </row>
    <row r="12" spans="1:14">
      <c r="B12" s="165" t="s">
        <v>85</v>
      </c>
      <c r="C12" s="163">
        <f>SUM('COMPARATIVO PAISES DICIEMBRE'!C33)</f>
        <v>34</v>
      </c>
      <c r="D12" s="164">
        <f t="shared" si="0"/>
        <v>4.199189803379113E-4</v>
      </c>
      <c r="E12" s="163">
        <f>SUM('COMPARATIVO PAISES DICIEMBRE'!E33)</f>
        <v>8</v>
      </c>
      <c r="F12" s="164">
        <f t="shared" si="1"/>
        <v>9.1692646249770768E-5</v>
      </c>
    </row>
    <row r="13" spans="1:14">
      <c r="B13" s="165" t="s">
        <v>23</v>
      </c>
      <c r="C13" s="163">
        <f>SUM('COMPARATIVO PAISES DICIEMBRE'!C34)</f>
        <v>194</v>
      </c>
      <c r="D13" s="164">
        <f t="shared" si="0"/>
        <v>2.396008299575141E-3</v>
      </c>
      <c r="E13" s="163">
        <f>SUM('COMPARATIVO PAISES DICIEMBRE'!E34)</f>
        <v>143</v>
      </c>
      <c r="F13" s="164">
        <f t="shared" si="1"/>
        <v>1.6390060517146525E-3</v>
      </c>
    </row>
    <row r="14" spans="1:14">
      <c r="B14" s="165" t="s">
        <v>24</v>
      </c>
      <c r="C14" s="163">
        <f>SUM('COMPARATIVO PAISES DICIEMBRE'!C35)</f>
        <v>8900</v>
      </c>
      <c r="D14" s="164">
        <f t="shared" si="0"/>
        <v>0.1099199683825709</v>
      </c>
      <c r="E14" s="163">
        <f>SUM('COMPARATIVO PAISES DICIEMBRE'!E35)</f>
        <v>9967</v>
      </c>
      <c r="F14" s="164">
        <f t="shared" si="1"/>
        <v>0.11423757564643315</v>
      </c>
    </row>
    <row r="15" spans="1:14">
      <c r="B15" s="165" t="s">
        <v>25</v>
      </c>
      <c r="C15" s="163">
        <f>SUM('COMPARATIVO PAISES DICIEMBRE'!C36)</f>
        <v>739</v>
      </c>
      <c r="D15" s="164">
        <f t="shared" si="0"/>
        <v>9.127062543226953E-3</v>
      </c>
      <c r="E15" s="163">
        <f>SUM('COMPARATIVO PAISES DICIEMBRE'!E36)</f>
        <v>513</v>
      </c>
      <c r="F15" s="164">
        <f t="shared" si="1"/>
        <v>5.8797909407665508E-3</v>
      </c>
    </row>
    <row r="16" spans="1:14">
      <c r="B16" s="165" t="s">
        <v>26</v>
      </c>
      <c r="C16" s="163">
        <f>SUM('COMPARATIVO PAISES DICIEMBRE'!C37)</f>
        <v>8527</v>
      </c>
      <c r="D16" s="164">
        <f t="shared" si="0"/>
        <v>0.1053132101570991</v>
      </c>
      <c r="E16" s="163">
        <f>SUM('COMPARATIVO PAISES DICIEMBRE'!E37)</f>
        <v>6932</v>
      </c>
      <c r="F16" s="164">
        <f t="shared" si="1"/>
        <v>7.9451677975426377E-2</v>
      </c>
    </row>
    <row r="17" spans="2:6">
      <c r="B17" s="165" t="s">
        <v>27</v>
      </c>
      <c r="C17" s="163">
        <f>SUM('COMPARATIVO PAISES DICIEMBRE'!C38)</f>
        <v>18407</v>
      </c>
      <c r="D17" s="164">
        <f t="shared" si="0"/>
        <v>0.22733672561999801</v>
      </c>
      <c r="E17" s="163">
        <f>SUM('COMPARATIVO PAISES DICIEMBRE'!E38)</f>
        <v>21027</v>
      </c>
      <c r="F17" s="164">
        <f t="shared" si="1"/>
        <v>0.24100265908674123</v>
      </c>
    </row>
    <row r="18" spans="2:6">
      <c r="B18" s="165" t="s">
        <v>61</v>
      </c>
      <c r="C18" s="163">
        <f>SUM('COMPARATIVO PAISES DICIEMBRE'!C39)</f>
        <v>19</v>
      </c>
      <c r="D18" s="164">
        <f t="shared" si="0"/>
        <v>2.34660606659421E-4</v>
      </c>
      <c r="E18" s="163">
        <f>SUM('COMPARATIVO PAISES DICIEMBRE'!E39)</f>
        <v>47</v>
      </c>
      <c r="F18" s="164">
        <f t="shared" si="1"/>
        <v>5.386942967174033E-4</v>
      </c>
    </row>
    <row r="19" spans="2:6">
      <c r="B19" s="165" t="s">
        <v>28</v>
      </c>
      <c r="C19" s="163">
        <f>SUM('COMPARATIVO PAISES DICIEMBRE'!C40)</f>
        <v>3294</v>
      </c>
      <c r="D19" s="164">
        <f t="shared" si="0"/>
        <v>4.0682738859796466E-2</v>
      </c>
      <c r="E19" s="163">
        <f>SUM('COMPARATIVO PAISES DICIEMBRE'!E40)</f>
        <v>3071</v>
      </c>
      <c r="F19" s="164">
        <f t="shared" si="1"/>
        <v>3.519851457913075E-2</v>
      </c>
    </row>
    <row r="20" spans="2:6">
      <c r="B20" s="165" t="s">
        <v>95</v>
      </c>
      <c r="C20" s="163">
        <f>SUM('COMPARATIVO PAISES DICIEMBRE'!C41)</f>
        <v>27</v>
      </c>
      <c r="D20" s="164">
        <f t="shared" si="0"/>
        <v>3.3346507262128249E-4</v>
      </c>
      <c r="E20" s="163">
        <f>SUM('COMPARATIVO PAISES DICIEMBRE'!E41)</f>
        <v>54</v>
      </c>
      <c r="F20" s="164">
        <f t="shared" si="1"/>
        <v>6.1892536218595266E-4</v>
      </c>
    </row>
    <row r="21" spans="2:6">
      <c r="B21" s="165" t="s">
        <v>46</v>
      </c>
      <c r="C21" s="163">
        <f>SUM('COMPARATIVO PAISES DICIEMBRE'!C42)</f>
        <v>146</v>
      </c>
      <c r="D21" s="164">
        <f t="shared" si="0"/>
        <v>1.8031815038039719E-3</v>
      </c>
      <c r="E21" s="163">
        <f>SUM('COMPARATIVO PAISES DICIEMBRE'!E42)</f>
        <v>263</v>
      </c>
      <c r="F21" s="164">
        <f t="shared" si="1"/>
        <v>3.014395745461214E-3</v>
      </c>
    </row>
    <row r="22" spans="2:6">
      <c r="B22" s="165" t="s">
        <v>100</v>
      </c>
      <c r="C22" s="163">
        <f>SUM('COMPARATIVO PAISES DICIEMBRE'!C43)</f>
        <v>10</v>
      </c>
      <c r="D22" s="164">
        <f t="shared" si="0"/>
        <v>1.2350558245232684E-4</v>
      </c>
      <c r="E22" s="163">
        <f>SUM('COMPARATIVO PAISES DICIEMBRE'!E43)</f>
        <v>38</v>
      </c>
      <c r="F22" s="164">
        <f t="shared" si="1"/>
        <v>4.3554006968641115E-4</v>
      </c>
    </row>
    <row r="23" spans="2:6">
      <c r="B23" s="165" t="s">
        <v>29</v>
      </c>
      <c r="C23" s="163">
        <f>SUM('COMPARATIVO PAISES DICIEMBRE'!C44)</f>
        <v>7034</v>
      </c>
      <c r="D23" s="164">
        <f t="shared" si="0"/>
        <v>8.6873826696966708E-2</v>
      </c>
      <c r="E23" s="163">
        <f>SUM('COMPARATIVO PAISES DICIEMBRE'!E44)</f>
        <v>8262</v>
      </c>
      <c r="F23" s="164">
        <f t="shared" si="1"/>
        <v>9.4695580414450767E-2</v>
      </c>
    </row>
    <row r="24" spans="2:6">
      <c r="B24" s="165" t="s">
        <v>62</v>
      </c>
      <c r="C24" s="163">
        <f>SUM('COMPARATIVO PAISES DICIEMBRE'!C45)</f>
        <v>25</v>
      </c>
      <c r="D24" s="164">
        <f t="shared" si="0"/>
        <v>3.0876395613081714E-4</v>
      </c>
      <c r="E24" s="163">
        <f>SUM('COMPARATIVO PAISES DICIEMBRE'!E45)</f>
        <v>35</v>
      </c>
      <c r="F24" s="164">
        <f t="shared" si="1"/>
        <v>4.0115532734274714E-4</v>
      </c>
    </row>
    <row r="25" spans="2:6">
      <c r="B25" s="165" t="s">
        <v>101</v>
      </c>
      <c r="C25" s="163">
        <f>SUM('COMPARATIVO PAISES DICIEMBRE'!C46)</f>
        <v>6</v>
      </c>
      <c r="D25" s="164">
        <f t="shared" si="0"/>
        <v>7.4103349471396109E-5</v>
      </c>
      <c r="E25" s="163">
        <f>SUM('COMPARATIVO PAISES DICIEMBRE'!E46)</f>
        <v>20</v>
      </c>
      <c r="F25" s="164">
        <f t="shared" si="1"/>
        <v>2.2923161562442691E-4</v>
      </c>
    </row>
    <row r="26" spans="2:6">
      <c r="B26" s="165" t="s">
        <v>30</v>
      </c>
      <c r="C26" s="163">
        <f>SUM('COMPARATIVO PAISES DICIEMBRE'!C47)</f>
        <v>938</v>
      </c>
      <c r="D26" s="164">
        <f t="shared" si="0"/>
        <v>1.1584823634028258E-2</v>
      </c>
      <c r="E26" s="163">
        <f>SUM('COMPARATIVO PAISES DICIEMBRE'!E47)</f>
        <v>416</v>
      </c>
      <c r="F26" s="164">
        <f t="shared" si="1"/>
        <v>4.7680176049880799E-3</v>
      </c>
    </row>
    <row r="27" spans="2:6">
      <c r="B27" s="165" t="s">
        <v>52</v>
      </c>
      <c r="C27" s="163">
        <f>SUM('COMPARATIVO PAISES DICIEMBRE'!C48)</f>
        <v>333</v>
      </c>
      <c r="D27" s="164">
        <f t="shared" si="0"/>
        <v>4.1127358956624836E-3</v>
      </c>
      <c r="E27" s="163">
        <f>SUM('COMPARATIVO PAISES DICIEMBRE'!E48)</f>
        <v>296</v>
      </c>
      <c r="F27" s="164">
        <f t="shared" si="1"/>
        <v>3.3926279112415185E-3</v>
      </c>
    </row>
    <row r="28" spans="2:6">
      <c r="B28" s="165" t="s">
        <v>31</v>
      </c>
      <c r="C28" s="163">
        <f>SUM('COMPARATIVO PAISES DICIEMBRE'!C49)</f>
        <v>130</v>
      </c>
      <c r="D28" s="164">
        <f t="shared" si="0"/>
        <v>1.6055725718802491E-3</v>
      </c>
      <c r="E28" s="163">
        <f>SUM('COMPARATIVO PAISES DICIEMBRE'!E49)</f>
        <v>98</v>
      </c>
      <c r="F28" s="164">
        <f t="shared" si="1"/>
        <v>1.1232349165596919E-3</v>
      </c>
    </row>
    <row r="29" spans="2:6">
      <c r="B29" s="165" t="s">
        <v>51</v>
      </c>
      <c r="C29" s="163">
        <f>SUM('COMPARATIVO PAISES DICIEMBRE'!C50)</f>
        <v>225</v>
      </c>
      <c r="D29" s="164">
        <f t="shared" si="0"/>
        <v>2.7788756051773541E-3</v>
      </c>
      <c r="E29" s="163">
        <f>SUM('COMPARATIVO PAISES DICIEMBRE'!E50)</f>
        <v>127</v>
      </c>
      <c r="F29" s="164">
        <f t="shared" si="1"/>
        <v>1.4556207592151111E-3</v>
      </c>
    </row>
    <row r="30" spans="2:6">
      <c r="B30" s="165" t="s">
        <v>109</v>
      </c>
      <c r="C30" s="163">
        <f>SUM('COMPARATIVO PAISES DICIEMBRE'!C51)</f>
        <v>101</v>
      </c>
      <c r="D30" s="164">
        <f t="shared" si="0"/>
        <v>1.2474063827685011E-3</v>
      </c>
      <c r="E30" s="163">
        <f>SUM('COMPARATIVO PAISES DICIEMBRE'!E51)</f>
        <v>63</v>
      </c>
      <c r="F30" s="164">
        <f t="shared" si="1"/>
        <v>7.220795892169448E-4</v>
      </c>
    </row>
    <row r="31" spans="2:6">
      <c r="B31" s="165" t="s">
        <v>112</v>
      </c>
      <c r="C31" s="163">
        <f>SUM('COMPARATIVO PAISES DICIEMBRE'!C52)</f>
        <v>6864</v>
      </c>
      <c r="D31" s="164">
        <f t="shared" si="0"/>
        <v>8.4774231795277141E-2</v>
      </c>
      <c r="E31" s="163">
        <f>SUM('COMPARATIVO PAISES DICIEMBRE'!E52)</f>
        <v>8164</v>
      </c>
      <c r="F31" s="164">
        <f t="shared" si="1"/>
        <v>9.3572345497891063E-2</v>
      </c>
    </row>
    <row r="32" spans="2:6">
      <c r="B32" s="165" t="s">
        <v>115</v>
      </c>
      <c r="C32" s="163">
        <f>SUM('COMPARATIVO PAISES DICIEMBRE'!C53)</f>
        <v>19</v>
      </c>
      <c r="D32" s="164">
        <f t="shared" si="0"/>
        <v>2.34660606659421E-4</v>
      </c>
      <c r="E32" s="163">
        <f>SUM('COMPARATIVO PAISES DICIEMBRE'!E53)</f>
        <v>13</v>
      </c>
      <c r="F32" s="164">
        <f t="shared" si="1"/>
        <v>1.490005501558775E-4</v>
      </c>
    </row>
    <row r="33" spans="2:7">
      <c r="B33" s="165" t="s">
        <v>32</v>
      </c>
      <c r="C33" s="163">
        <f>SUM('COMPARATIVO PAISES DICIEMBRE'!C54)</f>
        <v>7532</v>
      </c>
      <c r="D33" s="164">
        <f t="shared" si="0"/>
        <v>9.3024404703092575E-2</v>
      </c>
      <c r="E33" s="163">
        <f>SUM('COMPARATIVO PAISES DICIEMBRE'!E54)</f>
        <v>7165</v>
      </c>
      <c r="F33" s="164">
        <f t="shared" si="1"/>
        <v>8.2122226297450945E-2</v>
      </c>
    </row>
    <row r="34" spans="2:7">
      <c r="B34" s="165" t="s">
        <v>33</v>
      </c>
      <c r="C34" s="163">
        <f>SUM('COMPARATIVO PAISES DICIEMBRE'!C55)</f>
        <v>1656</v>
      </c>
      <c r="D34" s="164">
        <f t="shared" si="0"/>
        <v>2.0452524454105326E-2</v>
      </c>
      <c r="E34" s="163">
        <f>SUM('COMPARATIVO PAISES DICIEMBRE'!E55)</f>
        <v>1740</v>
      </c>
      <c r="F34" s="164">
        <f t="shared" si="1"/>
        <v>1.9943150559325142E-2</v>
      </c>
    </row>
    <row r="35" spans="2:7">
      <c r="B35" s="165" t="s">
        <v>91</v>
      </c>
      <c r="C35" s="163">
        <f>SUM('COMPARATIVO PAISES DICIEMBRE'!C56)</f>
        <v>1426</v>
      </c>
      <c r="D35" s="164">
        <f t="shared" si="0"/>
        <v>1.7611896057701807E-2</v>
      </c>
      <c r="E35" s="163">
        <f>SUM('COMPARATIVO PAISES DICIEMBRE'!E56)</f>
        <v>1849</v>
      </c>
      <c r="F35" s="164">
        <f t="shared" si="1"/>
        <v>2.1192462864478269E-2</v>
      </c>
      <c r="G35" s="5"/>
    </row>
    <row r="36" spans="2:7">
      <c r="B36" s="302" t="s">
        <v>37</v>
      </c>
      <c r="C36" s="303">
        <f>SUM(C9:C35)</f>
        <v>80968</v>
      </c>
      <c r="D36" s="304">
        <f>SUM(D9:D35)</f>
        <v>1</v>
      </c>
      <c r="E36" s="303">
        <f>SUM(E9:E35)</f>
        <v>87248</v>
      </c>
      <c r="F36" s="304">
        <f>SUM(F9:F35)</f>
        <v>1.0000000000000002</v>
      </c>
      <c r="G36" s="5"/>
    </row>
    <row r="37" spans="2:7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37"/>
  <sheetViews>
    <sheetView workbookViewId="0">
      <selection activeCell="O18" sqref="O18"/>
    </sheetView>
  </sheetViews>
  <sheetFormatPr baseColWidth="10" defaultRowHeight="12.75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>
      <c r="I2" s="251" t="s">
        <v>282</v>
      </c>
    </row>
    <row r="3" spans="1:14" ht="18.75">
      <c r="I3" s="251" t="s">
        <v>283</v>
      </c>
      <c r="J3" s="30"/>
      <c r="K3" s="30"/>
      <c r="L3" s="30"/>
      <c r="M3" s="30"/>
      <c r="N3" s="30"/>
    </row>
    <row r="4" spans="1:14" ht="15.75">
      <c r="F4" s="132"/>
      <c r="G4" s="132"/>
      <c r="H4" s="132"/>
      <c r="I4" s="132" t="s">
        <v>404</v>
      </c>
    </row>
    <row r="6" spans="1:14">
      <c r="B6" s="5"/>
      <c r="C6" s="5"/>
      <c r="D6" s="5"/>
      <c r="E6" s="5"/>
      <c r="F6" s="5"/>
    </row>
    <row r="7" spans="1:14">
      <c r="A7" s="5"/>
      <c r="B7" s="531" t="s">
        <v>34</v>
      </c>
      <c r="C7" s="531" t="s">
        <v>402</v>
      </c>
      <c r="D7" s="531"/>
      <c r="E7" s="531" t="s">
        <v>403</v>
      </c>
      <c r="F7" s="531"/>
      <c r="G7" s="5"/>
    </row>
    <row r="8" spans="1:14">
      <c r="B8" s="532"/>
      <c r="C8" s="305" t="s">
        <v>60</v>
      </c>
      <c r="D8" s="305" t="s">
        <v>36</v>
      </c>
      <c r="E8" s="305" t="s">
        <v>60</v>
      </c>
      <c r="F8" s="305" t="s">
        <v>36</v>
      </c>
      <c r="G8" s="5"/>
    </row>
    <row r="9" spans="1:14">
      <c r="B9" s="165" t="s">
        <v>21</v>
      </c>
      <c r="C9" s="163">
        <f>SUM('COMPARATIVO PAÍSES ENE-DIC'!C30)</f>
        <v>133086</v>
      </c>
      <c r="D9" s="164">
        <f t="shared" ref="D9:D35" si="0">C9/$C$36</f>
        <v>0.14220701578546388</v>
      </c>
      <c r="E9" s="163">
        <f>SUM('COMPARATIVO PAÍSES ENE-DIC'!E30)</f>
        <v>138929</v>
      </c>
      <c r="F9" s="164">
        <f t="shared" ref="F9:F35" si="1">E9/$E$36</f>
        <v>0.1383360915117805</v>
      </c>
      <c r="G9" s="5"/>
    </row>
    <row r="10" spans="1:14">
      <c r="B10" s="165" t="s">
        <v>22</v>
      </c>
      <c r="C10" s="163">
        <f>SUM('COMPARATIVO PAÍSES ENE-DIC'!C31)</f>
        <v>3482</v>
      </c>
      <c r="D10" s="164">
        <f t="shared" si="0"/>
        <v>3.7206380007287405E-3</v>
      </c>
      <c r="E10" s="163">
        <f>SUM('COMPARATIVO PAÍSES ENE-DIC'!E31)</f>
        <v>4031</v>
      </c>
      <c r="F10" s="164">
        <f t="shared" si="1"/>
        <v>4.0137968666296257E-3</v>
      </c>
    </row>
    <row r="11" spans="1:14">
      <c r="B11" s="165" t="s">
        <v>152</v>
      </c>
      <c r="C11" s="163">
        <f>SUM('COMPARATIVO PAÍSES ENE-DIC'!C32)</f>
        <v>15830</v>
      </c>
      <c r="D11" s="164">
        <f t="shared" si="0"/>
        <v>1.6914905098086148E-2</v>
      </c>
      <c r="E11" s="163">
        <f>SUM('COMPARATIVO PAÍSES ENE-DIC'!E32)</f>
        <v>16266</v>
      </c>
      <c r="F11" s="164">
        <f t="shared" si="1"/>
        <v>1.6196581451897167E-2</v>
      </c>
    </row>
    <row r="12" spans="1:14">
      <c r="B12" s="165" t="s">
        <v>85</v>
      </c>
      <c r="C12" s="163">
        <f>SUM('COMPARATIVO PAÍSES ENE-DIC'!C33)</f>
        <v>391</v>
      </c>
      <c r="D12" s="164">
        <f t="shared" si="0"/>
        <v>4.1779708738797747E-4</v>
      </c>
      <c r="E12" s="163">
        <f>SUM('COMPARATIVO PAÍSES ENE-DIC'!E33)</f>
        <v>293</v>
      </c>
      <c r="F12" s="164">
        <f t="shared" si="1"/>
        <v>2.9174956137992562E-4</v>
      </c>
    </row>
    <row r="13" spans="1:14">
      <c r="B13" s="165" t="s">
        <v>23</v>
      </c>
      <c r="C13" s="163">
        <f>SUM('COMPARATIVO PAÍSES ENE-DIC'!C34)</f>
        <v>1153</v>
      </c>
      <c r="D13" s="164">
        <f t="shared" si="0"/>
        <v>1.2320205671568748E-3</v>
      </c>
      <c r="E13" s="163">
        <f>SUM('COMPARATIVO PAÍSES ENE-DIC'!E34)</f>
        <v>1733</v>
      </c>
      <c r="F13" s="164">
        <f t="shared" si="1"/>
        <v>1.7256040609945772E-3</v>
      </c>
    </row>
    <row r="14" spans="1:14">
      <c r="B14" s="165" t="s">
        <v>24</v>
      </c>
      <c r="C14" s="163">
        <f>SUM('COMPARATIVO PAÍSES ENE-DIC'!C35)</f>
        <v>187980</v>
      </c>
      <c r="D14" s="164">
        <f t="shared" si="0"/>
        <v>0.20086316237133506</v>
      </c>
      <c r="E14" s="163">
        <f>SUM('COMPARATIVO PAÍSES ENE-DIC'!E35)</f>
        <v>170954</v>
      </c>
      <c r="F14" s="164">
        <f t="shared" si="1"/>
        <v>0.17022441814383552</v>
      </c>
    </row>
    <row r="15" spans="1:14">
      <c r="B15" s="165" t="s">
        <v>25</v>
      </c>
      <c r="C15" s="163">
        <f>SUM('COMPARATIVO PAÍSES ENE-DIC'!C36)</f>
        <v>3248</v>
      </c>
      <c r="D15" s="164">
        <f t="shared" si="0"/>
        <v>3.470600869146166E-3</v>
      </c>
      <c r="E15" s="163">
        <f>SUM('COMPARATIVO PAÍSES ENE-DIC'!E36)</f>
        <v>3232</v>
      </c>
      <c r="F15" s="164">
        <f t="shared" si="1"/>
        <v>3.2182067658017735E-3</v>
      </c>
    </row>
    <row r="16" spans="1:14">
      <c r="B16" s="165" t="s">
        <v>26</v>
      </c>
      <c r="C16" s="163">
        <f>SUM('COMPARATIVO PAÍSES ENE-DIC'!C37)</f>
        <v>75619</v>
      </c>
      <c r="D16" s="164">
        <f t="shared" si="0"/>
        <v>8.0801529286934709E-2</v>
      </c>
      <c r="E16" s="163">
        <f>SUM('COMPARATIVO PAÍSES ENE-DIC'!E37)</f>
        <v>77930</v>
      </c>
      <c r="F16" s="164">
        <f t="shared" si="1"/>
        <v>7.759741746872903E-2</v>
      </c>
    </row>
    <row r="17" spans="2:6">
      <c r="B17" s="165" t="s">
        <v>27</v>
      </c>
      <c r="C17" s="163">
        <f>SUM('COMPARATIVO PAÍSES ENE-DIC'!C38)</f>
        <v>244231</v>
      </c>
      <c r="D17" s="164">
        <f t="shared" si="0"/>
        <v>0.26096931061343509</v>
      </c>
      <c r="E17" s="163">
        <f>SUM('COMPARATIVO PAÍSES ENE-DIC'!E38)</f>
        <v>298900</v>
      </c>
      <c r="F17" s="164">
        <f t="shared" si="1"/>
        <v>0.29762438189918011</v>
      </c>
    </row>
    <row r="18" spans="2:6">
      <c r="B18" s="165" t="s">
        <v>61</v>
      </c>
      <c r="C18" s="163">
        <f>SUM('COMPARATIVO PAÍSES ENE-DIC'!C39)</f>
        <v>160</v>
      </c>
      <c r="D18" s="164">
        <f t="shared" si="0"/>
        <v>1.7096556005646139E-4</v>
      </c>
      <c r="E18" s="163">
        <f>SUM('COMPARATIVO PAÍSES ENE-DIC'!E39)</f>
        <v>335</v>
      </c>
      <c r="F18" s="164">
        <f t="shared" si="1"/>
        <v>3.3357031761868634E-4</v>
      </c>
    </row>
    <row r="19" spans="2:6">
      <c r="B19" s="165" t="s">
        <v>28</v>
      </c>
      <c r="C19" s="163">
        <f>SUM('COMPARATIVO PAÍSES ENE-DIC'!C40)</f>
        <v>46140</v>
      </c>
      <c r="D19" s="164">
        <f t="shared" si="0"/>
        <v>4.9302193381282049E-2</v>
      </c>
      <c r="E19" s="163">
        <f>SUM('COMPARATIVO PAÍSES ENE-DIC'!E40)</f>
        <v>36171</v>
      </c>
      <c r="F19" s="164">
        <f t="shared" si="1"/>
        <v>3.6016632712195532E-2</v>
      </c>
    </row>
    <row r="20" spans="2:6">
      <c r="B20" s="165" t="s">
        <v>95</v>
      </c>
      <c r="C20" s="163">
        <f>SUM('COMPARATIVO PAÍSES ENE-DIC'!C41)</f>
        <v>470</v>
      </c>
      <c r="D20" s="164">
        <f t="shared" si="0"/>
        <v>5.0221133266585528E-4</v>
      </c>
      <c r="E20" s="163">
        <f>SUM('COMPARATIVO PAÍSES ENE-DIC'!E41)</f>
        <v>496</v>
      </c>
      <c r="F20" s="164">
        <f t="shared" si="1"/>
        <v>4.938832165339355E-4</v>
      </c>
    </row>
    <row r="21" spans="2:6">
      <c r="B21" s="165" t="s">
        <v>46</v>
      </c>
      <c r="C21" s="163">
        <f>SUM('COMPARATIVO PAÍSES ENE-DIC'!C42)</f>
        <v>2542</v>
      </c>
      <c r="D21" s="164">
        <f t="shared" si="0"/>
        <v>2.7162153353970301E-3</v>
      </c>
      <c r="E21" s="163">
        <f>SUM('COMPARATIVO PAÍSES ENE-DIC'!E42)</f>
        <v>3349</v>
      </c>
      <c r="F21" s="164">
        <f t="shared" si="1"/>
        <v>3.3347074438954639E-3</v>
      </c>
    </row>
    <row r="22" spans="2:6">
      <c r="B22" s="165" t="s">
        <v>100</v>
      </c>
      <c r="C22" s="163">
        <f>SUM('COMPARATIVO PAÍSES ENE-DIC'!C43)</f>
        <v>265</v>
      </c>
      <c r="D22" s="164">
        <f t="shared" si="0"/>
        <v>2.8316170884351414E-4</v>
      </c>
      <c r="E22" s="163">
        <f>SUM('COMPARATIVO PAÍSES ENE-DIC'!E43)</f>
        <v>204</v>
      </c>
      <c r="F22" s="164">
        <f t="shared" si="1"/>
        <v>2.0312938744540898E-4</v>
      </c>
    </row>
    <row r="23" spans="2:6">
      <c r="B23" s="165" t="s">
        <v>29</v>
      </c>
      <c r="C23" s="163">
        <f>SUM('COMPARATIVO PAÍSES ENE-DIC'!C44)</f>
        <v>103225</v>
      </c>
      <c r="D23" s="164">
        <f t="shared" si="0"/>
        <v>0.1102994996051764</v>
      </c>
      <c r="E23" s="163">
        <f>SUM('COMPARATIVO PAÍSES ENE-DIC'!E44)</f>
        <v>93051</v>
      </c>
      <c r="F23" s="164">
        <f t="shared" si="1"/>
        <v>9.2653885446974268E-2</v>
      </c>
    </row>
    <row r="24" spans="2:6">
      <c r="B24" s="165" t="s">
        <v>62</v>
      </c>
      <c r="C24" s="163">
        <f>SUM('COMPARATIVO PAÍSES ENE-DIC'!C45)</f>
        <v>163</v>
      </c>
      <c r="D24" s="164">
        <f t="shared" si="0"/>
        <v>1.7417116430752002E-4</v>
      </c>
      <c r="E24" s="163">
        <f>SUM('COMPARATIVO PAÍSES ENE-DIC'!E45)</f>
        <v>215</v>
      </c>
      <c r="F24" s="164">
        <f t="shared" si="1"/>
        <v>2.1408244265079868E-4</v>
      </c>
    </row>
    <row r="25" spans="2:6">
      <c r="B25" s="165" t="s">
        <v>101</v>
      </c>
      <c r="C25" s="163">
        <f>SUM('COMPARATIVO PAÍSES ENE-DIC'!C46)</f>
        <v>78</v>
      </c>
      <c r="D25" s="164">
        <f t="shared" si="0"/>
        <v>8.3345710527524914E-5</v>
      </c>
      <c r="E25" s="163">
        <f>SUM('COMPARATIVO PAÍSES ENE-DIC'!E46)</f>
        <v>169</v>
      </c>
      <c r="F25" s="164">
        <f t="shared" si="1"/>
        <v>1.6827875724644174E-4</v>
      </c>
    </row>
    <row r="26" spans="2:6">
      <c r="B26" s="165" t="s">
        <v>30</v>
      </c>
      <c r="C26" s="163">
        <f>SUM('COMPARATIVO PAÍSES ENE-DIC'!C47)</f>
        <v>4011</v>
      </c>
      <c r="D26" s="164">
        <f t="shared" si="0"/>
        <v>4.2858928836654164E-3</v>
      </c>
      <c r="E26" s="163">
        <f>SUM('COMPARATIVO PAÍSES ENE-DIC'!E47)</f>
        <v>3862</v>
      </c>
      <c r="F26" s="164">
        <f t="shared" si="1"/>
        <v>3.8455181093831835E-3</v>
      </c>
    </row>
    <row r="27" spans="2:6">
      <c r="B27" s="165" t="s">
        <v>52</v>
      </c>
      <c r="C27" s="163">
        <f>SUM('COMPARATIVO PAÍSES ENE-DIC'!C48)</f>
        <v>1981</v>
      </c>
      <c r="D27" s="164">
        <f t="shared" si="0"/>
        <v>2.1167673404490625E-3</v>
      </c>
      <c r="E27" s="163">
        <f>SUM('COMPARATIVO PAÍSES ENE-DIC'!E48)</f>
        <v>3061</v>
      </c>
      <c r="F27" s="164">
        <f t="shared" si="1"/>
        <v>3.0479365439725339E-3</v>
      </c>
    </row>
    <row r="28" spans="2:6">
      <c r="B28" s="165" t="s">
        <v>31</v>
      </c>
      <c r="C28" s="163">
        <f>SUM('COMPARATIVO PAÍSES ENE-DIC'!C49)</f>
        <v>2869</v>
      </c>
      <c r="D28" s="164">
        <f t="shared" si="0"/>
        <v>3.0656261987624229E-3</v>
      </c>
      <c r="E28" s="163">
        <f>SUM('COMPARATIVO PAÍSES ENE-DIC'!E49)</f>
        <v>1714</v>
      </c>
      <c r="F28" s="164">
        <f t="shared" si="1"/>
        <v>1.7066851474579951E-3</v>
      </c>
    </row>
    <row r="29" spans="2:6">
      <c r="B29" s="165" t="s">
        <v>51</v>
      </c>
      <c r="C29" s="163">
        <f>SUM('COMPARATIVO PAÍSES ENE-DIC'!C50)</f>
        <v>1865</v>
      </c>
      <c r="D29" s="164">
        <f t="shared" si="0"/>
        <v>1.9928173094081281E-3</v>
      </c>
      <c r="E29" s="163">
        <f>SUM('COMPARATIVO PAÍSES ENE-DIC'!E50)</f>
        <v>1609</v>
      </c>
      <c r="F29" s="164">
        <f t="shared" si="1"/>
        <v>1.6021332568610933E-3</v>
      </c>
    </row>
    <row r="30" spans="2:6">
      <c r="B30" s="165" t="s">
        <v>109</v>
      </c>
      <c r="C30" s="163">
        <f>SUM('COMPARATIVO PAÍSES ENE-DIC'!C51)</f>
        <v>956</v>
      </c>
      <c r="D30" s="164">
        <f t="shared" si="0"/>
        <v>1.0215192213373567E-3</v>
      </c>
      <c r="E30" s="163">
        <f>SUM('COMPARATIVO PAÍSES ENE-DIC'!E51)</f>
        <v>718</v>
      </c>
      <c r="F30" s="164">
        <f t="shared" si="1"/>
        <v>7.1493578522452764E-4</v>
      </c>
    </row>
    <row r="31" spans="2:6">
      <c r="B31" s="165" t="s">
        <v>112</v>
      </c>
      <c r="C31" s="163">
        <f>SUM('COMPARATIVO PAÍSES ENE-DIC'!C52)</f>
        <v>56539</v>
      </c>
      <c r="D31" s="164">
        <f t="shared" si="0"/>
        <v>6.0413886250201686E-2</v>
      </c>
      <c r="E31" s="163">
        <f>SUM('COMPARATIVO PAÍSES ENE-DIC'!E52)</f>
        <v>82236</v>
      </c>
      <c r="F31" s="164">
        <f t="shared" si="1"/>
        <v>8.1885040715493393E-2</v>
      </c>
    </row>
    <row r="32" spans="2:6">
      <c r="B32" s="165" t="s">
        <v>115</v>
      </c>
      <c r="C32" s="163">
        <f>SUM('COMPARATIVO PAÍSES ENE-DIC'!C53)</f>
        <v>178</v>
      </c>
      <c r="D32" s="164">
        <f t="shared" si="0"/>
        <v>1.9019918556281327E-4</v>
      </c>
      <c r="E32" s="163">
        <f>SUM('COMPARATIVO PAÍSES ENE-DIC'!E53)</f>
        <v>165</v>
      </c>
      <c r="F32" s="164">
        <f t="shared" si="1"/>
        <v>1.642958280808455E-4</v>
      </c>
    </row>
    <row r="33" spans="2:7">
      <c r="B33" s="165" t="s">
        <v>32</v>
      </c>
      <c r="C33" s="163">
        <f>SUM('COMPARATIVO PAÍSES ENE-DIC'!C54)</f>
        <v>26746</v>
      </c>
      <c r="D33" s="164">
        <f t="shared" si="0"/>
        <v>2.8579030432938225E-2</v>
      </c>
      <c r="E33" s="163">
        <f>SUM('COMPARATIVO PAÍSES ENE-DIC'!E54)</f>
        <v>33179</v>
      </c>
      <c r="F33" s="164">
        <f t="shared" si="1"/>
        <v>3.303740169632953E-2</v>
      </c>
    </row>
    <row r="34" spans="2:7">
      <c r="B34" s="165" t="s">
        <v>33</v>
      </c>
      <c r="C34" s="163">
        <f>SUM('COMPARATIVO PAÍSES ENE-DIC'!C55)</f>
        <v>10775</v>
      </c>
      <c r="D34" s="164">
        <f>C34/$C$36</f>
        <v>1.1513461935052321E-2</v>
      </c>
      <c r="E34" s="163">
        <f>SUM('COMPARATIVO PAÍSES ENE-DIC'!E55)</f>
        <v>11620</v>
      </c>
      <c r="F34" s="164">
        <f t="shared" si="1"/>
        <v>1.1570409226057119E-2</v>
      </c>
    </row>
    <row r="35" spans="2:7">
      <c r="B35" s="165" t="s">
        <v>91</v>
      </c>
      <c r="C35" s="163">
        <f>SUM('COMPARATIVO PAÍSES ENE-DIC'!C56)</f>
        <v>11878</v>
      </c>
      <c r="D35" s="164">
        <f t="shared" si="0"/>
        <v>1.2692055764691552E-2</v>
      </c>
      <c r="E35" s="163">
        <f>SUM('COMPARATIVO PAÍSES ENE-DIC'!E56)</f>
        <v>19864</v>
      </c>
      <c r="F35" s="164">
        <f t="shared" si="1"/>
        <v>1.9779226236350998E-2</v>
      </c>
      <c r="G35" s="5"/>
    </row>
    <row r="36" spans="2:7">
      <c r="B36" s="302" t="s">
        <v>37</v>
      </c>
      <c r="C36" s="303">
        <f>SUM(C9:C35)</f>
        <v>935861</v>
      </c>
      <c r="D36" s="304">
        <f>SUM(D9:D35)</f>
        <v>0.99999999999999989</v>
      </c>
      <c r="E36" s="303">
        <f>SUM(E9:E35)</f>
        <v>1004286</v>
      </c>
      <c r="F36" s="304">
        <f>SUM(F9:F35)</f>
        <v>1</v>
      </c>
      <c r="G36" s="5"/>
    </row>
    <row r="37" spans="2:7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2:Q38"/>
  <sheetViews>
    <sheetView workbookViewId="0">
      <selection activeCell="B8" sqref="B8:B9"/>
    </sheetView>
  </sheetViews>
  <sheetFormatPr baseColWidth="10" defaultRowHeight="15"/>
  <cols>
    <col min="1" max="1" width="1.7109375" style="7" customWidth="1"/>
    <col min="2" max="2" width="16.42578125" style="7" customWidth="1"/>
    <col min="3" max="3" width="6.5703125" style="43" bestFit="1" customWidth="1"/>
    <col min="4" max="4" width="9.42578125" style="7" customWidth="1"/>
    <col min="5" max="5" width="6.5703125" style="43" bestFit="1" customWidth="1"/>
    <col min="6" max="6" width="9.42578125" style="7" customWidth="1"/>
    <col min="7" max="7" width="6.5703125" style="43" bestFit="1" customWidth="1"/>
    <col min="8" max="8" width="9.42578125" style="7" customWidth="1"/>
    <col min="9" max="9" width="6.5703125" style="43" bestFit="1" customWidth="1"/>
    <col min="10" max="10" width="9.42578125" style="7" customWidth="1"/>
    <col min="11" max="11" width="6.5703125" style="43" bestFit="1" customWidth="1"/>
    <col min="12" max="12" width="9.42578125" style="7" customWidth="1"/>
    <col min="13" max="13" width="6.5703125" style="43" bestFit="1" customWidth="1"/>
    <col min="14" max="14" width="9.42578125" style="7" customWidth="1"/>
    <col min="15" max="15" width="7.5703125" style="7" bestFit="1" customWidth="1"/>
    <col min="16" max="16" width="11.42578125" style="7"/>
    <col min="17" max="17" width="8.42578125" style="391" customWidth="1"/>
    <col min="18" max="16384" width="11.42578125" style="7"/>
  </cols>
  <sheetData>
    <row r="2" spans="1:17" ht="18.75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7" ht="21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67" t="s">
        <v>278</v>
      </c>
      <c r="M3" s="22"/>
    </row>
    <row r="4" spans="1:17" ht="21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67" t="s">
        <v>41</v>
      </c>
      <c r="M4" s="10"/>
    </row>
    <row r="5" spans="1:17" ht="18.75">
      <c r="L5" s="258" t="s">
        <v>362</v>
      </c>
    </row>
    <row r="6" spans="1:17">
      <c r="D6" s="5"/>
    </row>
    <row r="7" spans="1:17" ht="6" customHeight="1">
      <c r="C7" s="52"/>
      <c r="D7" s="5"/>
      <c r="I7" s="52"/>
      <c r="K7" s="52"/>
      <c r="M7" s="52"/>
    </row>
    <row r="8" spans="1:17" ht="15" customHeight="1">
      <c r="B8" s="478" t="s">
        <v>34</v>
      </c>
      <c r="C8" s="534" t="s">
        <v>356</v>
      </c>
      <c r="D8" s="534"/>
      <c r="E8" s="534" t="s">
        <v>357</v>
      </c>
      <c r="F8" s="534"/>
      <c r="G8" s="534" t="s">
        <v>358</v>
      </c>
      <c r="H8" s="534"/>
      <c r="I8" s="534" t="s">
        <v>359</v>
      </c>
      <c r="J8" s="534"/>
      <c r="K8" s="534" t="s">
        <v>360</v>
      </c>
      <c r="L8" s="534"/>
      <c r="M8" s="534" t="s">
        <v>361</v>
      </c>
      <c r="N8" s="534"/>
      <c r="O8" s="477" t="s">
        <v>284</v>
      </c>
      <c r="P8" s="477"/>
      <c r="Q8" s="479" t="s">
        <v>377</v>
      </c>
    </row>
    <row r="9" spans="1:17">
      <c r="B9" s="533"/>
      <c r="C9" s="269" t="s">
        <v>60</v>
      </c>
      <c r="D9" s="269" t="s">
        <v>36</v>
      </c>
      <c r="E9" s="269" t="s">
        <v>60</v>
      </c>
      <c r="F9" s="269" t="s">
        <v>36</v>
      </c>
      <c r="G9" s="269" t="s">
        <v>60</v>
      </c>
      <c r="H9" s="269" t="s">
        <v>36</v>
      </c>
      <c r="I9" s="269" t="s">
        <v>60</v>
      </c>
      <c r="J9" s="269" t="s">
        <v>36</v>
      </c>
      <c r="K9" s="269" t="s">
        <v>60</v>
      </c>
      <c r="L9" s="269" t="s">
        <v>36</v>
      </c>
      <c r="M9" s="269" t="s">
        <v>60</v>
      </c>
      <c r="N9" s="269" t="s">
        <v>36</v>
      </c>
      <c r="O9" s="268" t="s">
        <v>60</v>
      </c>
      <c r="P9" s="268" t="s">
        <v>36</v>
      </c>
      <c r="Q9" s="479"/>
    </row>
    <row r="10" spans="1:17" s="13" customFormat="1">
      <c r="B10" s="387" t="s">
        <v>21</v>
      </c>
      <c r="C10" s="388">
        <v>11728</v>
      </c>
      <c r="D10" s="151">
        <f>C10/$C$37</f>
        <v>0.14644440282200163</v>
      </c>
      <c r="E10" s="388">
        <v>10592</v>
      </c>
      <c r="F10" s="151">
        <f>E10/$E$37</f>
        <v>0.14988820649251408</v>
      </c>
      <c r="G10" s="388">
        <v>13284</v>
      </c>
      <c r="H10" s="151">
        <f>G10/$G$37</f>
        <v>0.16959236042844925</v>
      </c>
      <c r="I10" s="388">
        <v>14513</v>
      </c>
      <c r="J10" s="151">
        <f>I10/$I$37</f>
        <v>0.18562858933527748</v>
      </c>
      <c r="K10" s="388">
        <v>11253</v>
      </c>
      <c r="L10" s="151">
        <f>K10/$K$37</f>
        <v>0.14457506263249181</v>
      </c>
      <c r="M10" s="388">
        <v>7841</v>
      </c>
      <c r="N10" s="151">
        <f>M10/$M$37</f>
        <v>0.10206578758965414</v>
      </c>
      <c r="O10" s="389">
        <f>SUM(C10,E10,G10,I10,K10,M10,)</f>
        <v>69211</v>
      </c>
      <c r="P10" s="390">
        <f>O10/$O$37</f>
        <v>0.14983298009832849</v>
      </c>
      <c r="Q10" s="393">
        <v>2</v>
      </c>
    </row>
    <row r="11" spans="1:17">
      <c r="B11" s="241" t="s">
        <v>22</v>
      </c>
      <c r="C11" s="242">
        <v>515</v>
      </c>
      <c r="D11" s="243">
        <f t="shared" ref="D11:D36" si="0">C11/$C$37</f>
        <v>6.4306674158706376E-3</v>
      </c>
      <c r="E11" s="242">
        <v>314</v>
      </c>
      <c r="F11" s="243">
        <f t="shared" ref="F11:F36" si="1">E11/$E$37</f>
        <v>4.4434381456428832E-3</v>
      </c>
      <c r="G11" s="242">
        <v>587</v>
      </c>
      <c r="H11" s="243">
        <f t="shared" ref="H11:H36" si="2">G11/$G$37</f>
        <v>7.4940315847259638E-3</v>
      </c>
      <c r="I11" s="242">
        <v>349</v>
      </c>
      <c r="J11" s="243">
        <f t="shared" ref="J11:J36" si="3">I11/$I$37</f>
        <v>4.4638860110254143E-3</v>
      </c>
      <c r="K11" s="242">
        <v>253</v>
      </c>
      <c r="L11" s="243">
        <f t="shared" ref="L11:L36" si="4">K11/$K$37</f>
        <v>3.250465728785251E-3</v>
      </c>
      <c r="M11" s="242">
        <v>262</v>
      </c>
      <c r="N11" s="243">
        <f t="shared" ref="N11:N36" si="5">M11/$M$37</f>
        <v>3.4104369785090401E-3</v>
      </c>
      <c r="O11" s="150">
        <f t="shared" ref="O11:O36" si="6">SUM(C11,E11,G11,I11,K11,M11,)</f>
        <v>2280</v>
      </c>
      <c r="P11" s="385">
        <f>O11/$O$37</f>
        <v>4.9359089541285194E-3</v>
      </c>
      <c r="Q11" s="392"/>
    </row>
    <row r="12" spans="1:17">
      <c r="B12" s="241" t="s">
        <v>152</v>
      </c>
      <c r="C12" s="242">
        <v>1235</v>
      </c>
      <c r="D12" s="243">
        <f t="shared" si="0"/>
        <v>1.542111506524318E-2</v>
      </c>
      <c r="E12" s="242">
        <v>1080</v>
      </c>
      <c r="F12" s="243">
        <f t="shared" si="1"/>
        <v>1.5283163048708007E-2</v>
      </c>
      <c r="G12" s="242">
        <v>1152</v>
      </c>
      <c r="H12" s="243">
        <f t="shared" si="2"/>
        <v>1.4707196568320801E-2</v>
      </c>
      <c r="I12" s="242">
        <v>1689</v>
      </c>
      <c r="J12" s="243">
        <f t="shared" si="3"/>
        <v>2.1603161812670274E-2</v>
      </c>
      <c r="K12" s="242">
        <v>1334</v>
      </c>
      <c r="L12" s="243">
        <f t="shared" si="4"/>
        <v>1.7138819297231322E-2</v>
      </c>
      <c r="M12" s="242">
        <v>1030</v>
      </c>
      <c r="N12" s="243">
        <f t="shared" si="5"/>
        <v>1.340744308345157E-2</v>
      </c>
      <c r="O12" s="150">
        <f t="shared" si="6"/>
        <v>7520</v>
      </c>
      <c r="P12" s="385">
        <f t="shared" ref="P12:P35" si="7">O12/$O$37</f>
        <v>1.6279840059230909E-2</v>
      </c>
      <c r="Q12" s="392"/>
    </row>
    <row r="13" spans="1:17">
      <c r="B13" s="241" t="s">
        <v>85</v>
      </c>
      <c r="C13" s="242">
        <v>77</v>
      </c>
      <c r="D13" s="243">
        <f t="shared" si="0"/>
        <v>9.6147842916900793E-4</v>
      </c>
      <c r="E13" s="242">
        <v>30</v>
      </c>
      <c r="F13" s="243">
        <f t="shared" si="1"/>
        <v>4.2453230690855573E-4</v>
      </c>
      <c r="G13" s="242">
        <v>7</v>
      </c>
      <c r="H13" s="243">
        <f t="shared" si="2"/>
        <v>8.9366645814449306E-5</v>
      </c>
      <c r="I13" s="242">
        <v>25</v>
      </c>
      <c r="J13" s="243">
        <f t="shared" si="3"/>
        <v>3.1976260823964292E-4</v>
      </c>
      <c r="K13" s="242">
        <v>13</v>
      </c>
      <c r="L13" s="243">
        <f t="shared" si="4"/>
        <v>1.6701997815892592E-4</v>
      </c>
      <c r="M13" s="242">
        <v>40</v>
      </c>
      <c r="N13" s="243">
        <f t="shared" si="5"/>
        <v>5.2067740129909008E-4</v>
      </c>
      <c r="O13" s="150">
        <f t="shared" si="6"/>
        <v>192</v>
      </c>
      <c r="P13" s="385">
        <f t="shared" si="7"/>
        <v>4.1565549087398064E-4</v>
      </c>
      <c r="Q13" s="392"/>
    </row>
    <row r="14" spans="1:17">
      <c r="B14" s="241" t="s">
        <v>23</v>
      </c>
      <c r="C14" s="242">
        <v>174</v>
      </c>
      <c r="D14" s="243">
        <f t="shared" si="0"/>
        <v>2.1726915152650308E-3</v>
      </c>
      <c r="E14" s="242">
        <v>320</v>
      </c>
      <c r="F14" s="243">
        <f t="shared" si="1"/>
        <v>4.5283446070245948E-3</v>
      </c>
      <c r="G14" s="242">
        <v>373</v>
      </c>
      <c r="H14" s="243">
        <f t="shared" si="2"/>
        <v>4.7619655555413707E-3</v>
      </c>
      <c r="I14" s="242">
        <v>152</v>
      </c>
      <c r="J14" s="243">
        <f t="shared" si="3"/>
        <v>1.9441566580970287E-3</v>
      </c>
      <c r="K14" s="242">
        <v>24</v>
      </c>
      <c r="L14" s="243">
        <f t="shared" si="4"/>
        <v>3.083445750626325E-4</v>
      </c>
      <c r="M14" s="242">
        <v>39</v>
      </c>
      <c r="N14" s="243">
        <f t="shared" si="5"/>
        <v>5.0766046626661283E-4</v>
      </c>
      <c r="O14" s="150">
        <f t="shared" si="6"/>
        <v>1082</v>
      </c>
      <c r="P14" s="385">
        <f t="shared" si="7"/>
        <v>2.3423918808627448E-3</v>
      </c>
      <c r="Q14" s="392"/>
    </row>
    <row r="15" spans="1:17" s="13" customFormat="1">
      <c r="B15" s="387" t="s">
        <v>24</v>
      </c>
      <c r="C15" s="388">
        <v>6587</v>
      </c>
      <c r="D15" s="151">
        <f t="shared" si="0"/>
        <v>8.2250109258912407E-2</v>
      </c>
      <c r="E15" s="388">
        <v>6029</v>
      </c>
      <c r="F15" s="151">
        <f t="shared" si="1"/>
        <v>8.5316842611722746E-2</v>
      </c>
      <c r="G15" s="388">
        <v>9896</v>
      </c>
      <c r="H15" s="151">
        <f t="shared" si="2"/>
        <v>0.12633890385425578</v>
      </c>
      <c r="I15" s="388">
        <v>9995</v>
      </c>
      <c r="J15" s="151">
        <f t="shared" si="3"/>
        <v>0.12784109077420922</v>
      </c>
      <c r="K15" s="388">
        <v>9889</v>
      </c>
      <c r="L15" s="151">
        <f t="shared" si="4"/>
        <v>0.1270508126164322</v>
      </c>
      <c r="M15" s="388">
        <v>15941</v>
      </c>
      <c r="N15" s="151">
        <f t="shared" si="5"/>
        <v>0.20750296135271989</v>
      </c>
      <c r="O15" s="389">
        <f t="shared" si="6"/>
        <v>58337</v>
      </c>
      <c r="P15" s="390">
        <f t="shared" si="7"/>
        <v>0.12629215818289274</v>
      </c>
      <c r="Q15" s="393">
        <v>3</v>
      </c>
    </row>
    <row r="16" spans="1:17">
      <c r="B16" s="241" t="s">
        <v>25</v>
      </c>
      <c r="C16" s="242">
        <v>908</v>
      </c>
      <c r="D16" s="243">
        <f t="shared" si="0"/>
        <v>1.1337953424486484E-2</v>
      </c>
      <c r="E16" s="242">
        <v>859</v>
      </c>
      <c r="F16" s="243">
        <f t="shared" si="1"/>
        <v>1.2155775054481645E-2</v>
      </c>
      <c r="G16" s="242">
        <v>252</v>
      </c>
      <c r="H16" s="243">
        <f t="shared" si="2"/>
        <v>3.2171992493201752E-3</v>
      </c>
      <c r="I16" s="242">
        <v>65</v>
      </c>
      <c r="J16" s="243">
        <f t="shared" si="3"/>
        <v>8.3138278142307152E-4</v>
      </c>
      <c r="K16" s="242">
        <v>380</v>
      </c>
      <c r="L16" s="243">
        <f t="shared" si="4"/>
        <v>4.8821224384916814E-3</v>
      </c>
      <c r="M16" s="242">
        <v>35</v>
      </c>
      <c r="N16" s="243">
        <f t="shared" si="5"/>
        <v>4.5559272613670388E-4</v>
      </c>
      <c r="O16" s="150">
        <f t="shared" si="6"/>
        <v>2499</v>
      </c>
      <c r="P16" s="385">
        <f t="shared" si="7"/>
        <v>5.410015998406654E-3</v>
      </c>
      <c r="Q16" s="392"/>
    </row>
    <row r="17" spans="2:17" s="13" customFormat="1">
      <c r="B17" s="387" t="s">
        <v>26</v>
      </c>
      <c r="C17" s="388">
        <v>8800</v>
      </c>
      <c r="D17" s="151">
        <f t="shared" si="0"/>
        <v>0.10988324904788661</v>
      </c>
      <c r="E17" s="388">
        <v>9139</v>
      </c>
      <c r="F17" s="151">
        <f t="shared" si="1"/>
        <v>0.12932669176124303</v>
      </c>
      <c r="G17" s="388">
        <v>9608</v>
      </c>
      <c r="H17" s="151">
        <f t="shared" si="2"/>
        <v>0.12266210471217556</v>
      </c>
      <c r="I17" s="388">
        <v>8960</v>
      </c>
      <c r="J17" s="151">
        <f t="shared" si="3"/>
        <v>0.11460291879308801</v>
      </c>
      <c r="K17" s="388">
        <v>6251</v>
      </c>
      <c r="L17" s="151">
        <f t="shared" si="4"/>
        <v>8.031091411318815E-2</v>
      </c>
      <c r="M17" s="388">
        <v>3518</v>
      </c>
      <c r="N17" s="151">
        <f t="shared" si="5"/>
        <v>4.5793577444254975E-2</v>
      </c>
      <c r="O17" s="389">
        <f t="shared" si="6"/>
        <v>46276</v>
      </c>
      <c r="P17" s="390">
        <f t="shared" si="7"/>
        <v>0.10018163279002254</v>
      </c>
      <c r="Q17" s="393">
        <v>4</v>
      </c>
    </row>
    <row r="18" spans="2:17" s="13" customFormat="1">
      <c r="B18" s="387" t="s">
        <v>27</v>
      </c>
      <c r="C18" s="388">
        <v>18228</v>
      </c>
      <c r="D18" s="151">
        <f t="shared" si="0"/>
        <v>0.22760816632328151</v>
      </c>
      <c r="E18" s="388">
        <v>14553</v>
      </c>
      <c r="F18" s="151">
        <f t="shared" si="1"/>
        <v>0.2059406220813404</v>
      </c>
      <c r="G18" s="388">
        <v>17864</v>
      </c>
      <c r="H18" s="151">
        <f t="shared" si="2"/>
        <v>0.22806368011847464</v>
      </c>
      <c r="I18" s="388">
        <v>22914</v>
      </c>
      <c r="J18" s="151">
        <f t="shared" si="3"/>
        <v>0.29308161620812706</v>
      </c>
      <c r="K18" s="388">
        <v>29441</v>
      </c>
      <c r="L18" s="151">
        <f t="shared" si="4"/>
        <v>0.37824885976745681</v>
      </c>
      <c r="M18" s="388">
        <v>27946</v>
      </c>
      <c r="N18" s="151">
        <f t="shared" si="5"/>
        <v>0.36377126641760932</v>
      </c>
      <c r="O18" s="389">
        <f t="shared" si="6"/>
        <v>130946</v>
      </c>
      <c r="P18" s="390">
        <f t="shared" si="7"/>
        <v>0.28348137452075139</v>
      </c>
      <c r="Q18" s="393">
        <v>1</v>
      </c>
    </row>
    <row r="19" spans="2:17">
      <c r="B19" s="241" t="s">
        <v>61</v>
      </c>
      <c r="C19" s="242">
        <v>15</v>
      </c>
      <c r="D19" s="243">
        <f t="shared" si="0"/>
        <v>1.8730099269526128E-4</v>
      </c>
      <c r="E19" s="242">
        <v>25</v>
      </c>
      <c r="F19" s="243">
        <f t="shared" si="1"/>
        <v>3.5377692242379645E-4</v>
      </c>
      <c r="G19" s="242">
        <v>22</v>
      </c>
      <c r="H19" s="243">
        <f t="shared" si="2"/>
        <v>2.8086660113112638E-4</v>
      </c>
      <c r="I19" s="242">
        <v>21</v>
      </c>
      <c r="J19" s="243">
        <f t="shared" si="3"/>
        <v>2.6860059092130003E-4</v>
      </c>
      <c r="K19" s="242">
        <v>12</v>
      </c>
      <c r="L19" s="243">
        <f t="shared" si="4"/>
        <v>1.5417228753131625E-4</v>
      </c>
      <c r="M19" s="242">
        <v>53</v>
      </c>
      <c r="N19" s="243">
        <f t="shared" si="5"/>
        <v>6.8989755672129436E-4</v>
      </c>
      <c r="O19" s="150">
        <f t="shared" si="6"/>
        <v>148</v>
      </c>
      <c r="P19" s="385">
        <f t="shared" si="7"/>
        <v>3.2040110754869336E-4</v>
      </c>
      <c r="Q19" s="392"/>
    </row>
    <row r="20" spans="2:17">
      <c r="B20" s="241" t="s">
        <v>28</v>
      </c>
      <c r="C20" s="242">
        <v>2631</v>
      </c>
      <c r="D20" s="243">
        <f t="shared" si="0"/>
        <v>3.2852594118748829E-2</v>
      </c>
      <c r="E20" s="242">
        <v>2068</v>
      </c>
      <c r="F20" s="243">
        <f t="shared" si="1"/>
        <v>2.9264427022896441E-2</v>
      </c>
      <c r="G20" s="242">
        <v>2016</v>
      </c>
      <c r="H20" s="243">
        <f t="shared" si="2"/>
        <v>2.5737593994561402E-2</v>
      </c>
      <c r="I20" s="242">
        <v>3190</v>
      </c>
      <c r="J20" s="243">
        <f t="shared" si="3"/>
        <v>4.0801708811378436E-2</v>
      </c>
      <c r="K20" s="242">
        <v>3153</v>
      </c>
      <c r="L20" s="243">
        <f t="shared" si="4"/>
        <v>4.0508768548853345E-2</v>
      </c>
      <c r="M20" s="242">
        <v>3377</v>
      </c>
      <c r="N20" s="243">
        <f t="shared" si="5"/>
        <v>4.3958189604675686E-2</v>
      </c>
      <c r="O20" s="150">
        <f t="shared" si="6"/>
        <v>16435</v>
      </c>
      <c r="P20" s="385">
        <f t="shared" si="7"/>
        <v>3.5579677044343082E-2</v>
      </c>
      <c r="Q20" s="392"/>
    </row>
    <row r="21" spans="2:17">
      <c r="B21" s="241" t="s">
        <v>95</v>
      </c>
      <c r="C21" s="242">
        <v>69</v>
      </c>
      <c r="D21" s="243">
        <f t="shared" si="0"/>
        <v>8.6158456639820187E-4</v>
      </c>
      <c r="E21" s="242">
        <v>85</v>
      </c>
      <c r="F21" s="243">
        <f t="shared" si="1"/>
        <v>1.2028415362409079E-3</v>
      </c>
      <c r="G21" s="242">
        <v>113</v>
      </c>
      <c r="H21" s="243">
        <f t="shared" si="2"/>
        <v>1.4426329967189675E-3</v>
      </c>
      <c r="I21" s="242">
        <v>49</v>
      </c>
      <c r="J21" s="243">
        <f t="shared" si="3"/>
        <v>6.267347121497001E-4</v>
      </c>
      <c r="K21" s="242">
        <v>20</v>
      </c>
      <c r="L21" s="243">
        <f t="shared" si="4"/>
        <v>2.5695381255219375E-4</v>
      </c>
      <c r="M21" s="242">
        <v>42</v>
      </c>
      <c r="N21" s="243">
        <f t="shared" si="5"/>
        <v>5.4671127136404459E-4</v>
      </c>
      <c r="O21" s="150">
        <f t="shared" si="6"/>
        <v>378</v>
      </c>
      <c r="P21" s="385">
        <f t="shared" si="7"/>
        <v>8.1832174765814937E-4</v>
      </c>
      <c r="Q21" s="392"/>
    </row>
    <row r="22" spans="2:17">
      <c r="B22" s="241" t="s">
        <v>46</v>
      </c>
      <c r="C22" s="242">
        <v>121</v>
      </c>
      <c r="D22" s="243">
        <f t="shared" si="0"/>
        <v>1.510894674408441E-3</v>
      </c>
      <c r="E22" s="242">
        <v>120</v>
      </c>
      <c r="F22" s="243">
        <f t="shared" si="1"/>
        <v>1.6981292276342229E-3</v>
      </c>
      <c r="G22" s="242">
        <v>253</v>
      </c>
      <c r="H22" s="243">
        <f t="shared" si="2"/>
        <v>3.2299659130079535E-3</v>
      </c>
      <c r="I22" s="242">
        <v>194</v>
      </c>
      <c r="J22" s="243">
        <f t="shared" si="3"/>
        <v>2.4813578399396287E-3</v>
      </c>
      <c r="K22" s="242">
        <v>364</v>
      </c>
      <c r="L22" s="243">
        <f t="shared" si="4"/>
        <v>4.6765593884499261E-3</v>
      </c>
      <c r="M22" s="242">
        <v>416</v>
      </c>
      <c r="N22" s="243">
        <f t="shared" si="5"/>
        <v>5.4150449735105369E-3</v>
      </c>
      <c r="O22" s="150">
        <f t="shared" si="6"/>
        <v>1468</v>
      </c>
      <c r="P22" s="385">
        <f t="shared" si="7"/>
        <v>3.1780326073073102E-3</v>
      </c>
      <c r="Q22" s="392"/>
    </row>
    <row r="23" spans="2:17">
      <c r="B23" s="241" t="s">
        <v>100</v>
      </c>
      <c r="C23" s="242">
        <v>1</v>
      </c>
      <c r="D23" s="243">
        <f t="shared" si="0"/>
        <v>1.2486732846350753E-5</v>
      </c>
      <c r="E23" s="242">
        <v>8</v>
      </c>
      <c r="F23" s="243">
        <f t="shared" si="1"/>
        <v>1.1320861517561487E-4</v>
      </c>
      <c r="G23" s="242">
        <v>26</v>
      </c>
      <c r="H23" s="243">
        <f t="shared" si="2"/>
        <v>3.3193325588224028E-4</v>
      </c>
      <c r="I23" s="242">
        <v>5</v>
      </c>
      <c r="J23" s="243">
        <f t="shared" si="3"/>
        <v>6.3952521647928575E-5</v>
      </c>
      <c r="K23" s="242">
        <v>8</v>
      </c>
      <c r="L23" s="243">
        <f t="shared" si="4"/>
        <v>1.027815250208775E-4</v>
      </c>
      <c r="M23" s="242">
        <v>1</v>
      </c>
      <c r="N23" s="243">
        <f t="shared" si="5"/>
        <v>1.3016935032477252E-5</v>
      </c>
      <c r="O23" s="150">
        <f t="shared" si="6"/>
        <v>49</v>
      </c>
      <c r="P23" s="385">
        <f t="shared" si="7"/>
        <v>1.0607874506679714E-4</v>
      </c>
      <c r="Q23" s="392"/>
    </row>
    <row r="24" spans="2:17">
      <c r="B24" s="241" t="s">
        <v>29</v>
      </c>
      <c r="C24" s="242">
        <v>7456</v>
      </c>
      <c r="D24" s="243">
        <f t="shared" si="0"/>
        <v>9.3101080102391209E-2</v>
      </c>
      <c r="E24" s="242">
        <v>6325</v>
      </c>
      <c r="F24" s="243">
        <f t="shared" si="1"/>
        <v>8.9505561373220507E-2</v>
      </c>
      <c r="G24" s="242">
        <v>6191</v>
      </c>
      <c r="H24" s="243">
        <f t="shared" si="2"/>
        <v>7.9038414891036524E-2</v>
      </c>
      <c r="I24" s="242">
        <v>6158</v>
      </c>
      <c r="J24" s="243">
        <f t="shared" si="3"/>
        <v>7.8763925661588838E-2</v>
      </c>
      <c r="K24" s="242">
        <v>5791</v>
      </c>
      <c r="L24" s="243">
        <f t="shared" si="4"/>
        <v>7.4400976424487703E-2</v>
      </c>
      <c r="M24" s="242">
        <v>7729</v>
      </c>
      <c r="N24" s="243">
        <f t="shared" si="5"/>
        <v>0.10060789086601669</v>
      </c>
      <c r="O24" s="150">
        <f t="shared" si="6"/>
        <v>39650</v>
      </c>
      <c r="P24" s="385">
        <f t="shared" si="7"/>
        <v>8.5837188610173601E-2</v>
      </c>
      <c r="Q24" s="392"/>
    </row>
    <row r="25" spans="2:17">
      <c r="B25" s="241" t="s">
        <v>62</v>
      </c>
      <c r="C25" s="242">
        <v>19</v>
      </c>
      <c r="D25" s="243">
        <f t="shared" si="0"/>
        <v>2.3724792408066428E-4</v>
      </c>
      <c r="E25" s="242">
        <v>7</v>
      </c>
      <c r="F25" s="243">
        <f t="shared" si="1"/>
        <v>9.9057538278663E-5</v>
      </c>
      <c r="G25" s="242">
        <v>40</v>
      </c>
      <c r="H25" s="243">
        <f t="shared" si="2"/>
        <v>5.1066654751113886E-4</v>
      </c>
      <c r="I25" s="242">
        <v>26</v>
      </c>
      <c r="J25" s="243">
        <f t="shared" si="3"/>
        <v>3.325531125692286E-4</v>
      </c>
      <c r="K25" s="242">
        <v>14</v>
      </c>
      <c r="L25" s="243">
        <f t="shared" si="4"/>
        <v>1.7986766878653562E-4</v>
      </c>
      <c r="M25" s="242">
        <v>16</v>
      </c>
      <c r="N25" s="243">
        <f t="shared" si="5"/>
        <v>2.0827096051963603E-4</v>
      </c>
      <c r="O25" s="150">
        <f t="shared" si="6"/>
        <v>122</v>
      </c>
      <c r="P25" s="385">
        <f t="shared" si="7"/>
        <v>2.6411442649284183E-4</v>
      </c>
      <c r="Q25" s="392"/>
    </row>
    <row r="26" spans="2:17">
      <c r="B26" s="241" t="s">
        <v>101</v>
      </c>
      <c r="C26" s="242">
        <v>9</v>
      </c>
      <c r="D26" s="243">
        <f t="shared" si="0"/>
        <v>1.1238059561715677E-4</v>
      </c>
      <c r="E26" s="242">
        <v>8</v>
      </c>
      <c r="F26" s="243">
        <f t="shared" si="1"/>
        <v>1.1320861517561487E-4</v>
      </c>
      <c r="G26" s="242">
        <v>9</v>
      </c>
      <c r="H26" s="243">
        <f t="shared" si="2"/>
        <v>1.1489997319000626E-4</v>
      </c>
      <c r="I26" s="242">
        <v>9</v>
      </c>
      <c r="J26" s="243">
        <f t="shared" si="3"/>
        <v>1.1511453896627144E-4</v>
      </c>
      <c r="K26" s="242">
        <v>10</v>
      </c>
      <c r="L26" s="243">
        <f t="shared" si="4"/>
        <v>1.2847690627609687E-4</v>
      </c>
      <c r="M26" s="242">
        <v>22</v>
      </c>
      <c r="N26" s="243">
        <f t="shared" si="5"/>
        <v>2.8637257071449955E-4</v>
      </c>
      <c r="O26" s="150">
        <f t="shared" si="6"/>
        <v>67</v>
      </c>
      <c r="P26" s="385">
        <f t="shared" si="7"/>
        <v>1.4504644733623283E-4</v>
      </c>
      <c r="Q26" s="392"/>
    </row>
    <row r="27" spans="2:17">
      <c r="B27" s="241" t="s">
        <v>30</v>
      </c>
      <c r="C27" s="242">
        <v>1044</v>
      </c>
      <c r="D27" s="243">
        <f t="shared" si="0"/>
        <v>1.3036149091590185E-2</v>
      </c>
      <c r="E27" s="242">
        <v>1006</v>
      </c>
      <c r="F27" s="243">
        <f t="shared" si="1"/>
        <v>1.4235983358333568E-2</v>
      </c>
      <c r="G27" s="242">
        <v>395</v>
      </c>
      <c r="H27" s="243">
        <f t="shared" si="2"/>
        <v>5.0428321566724967E-3</v>
      </c>
      <c r="I27" s="242">
        <v>70</v>
      </c>
      <c r="J27" s="243">
        <f t="shared" si="3"/>
        <v>8.9533530307100008E-4</v>
      </c>
      <c r="K27" s="242">
        <v>134</v>
      </c>
      <c r="L27" s="243">
        <f t="shared" si="4"/>
        <v>1.7215905440996981E-3</v>
      </c>
      <c r="M27" s="242">
        <v>94</v>
      </c>
      <c r="N27" s="243">
        <f t="shared" si="5"/>
        <v>1.2235918930528617E-3</v>
      </c>
      <c r="O27" s="150">
        <f t="shared" si="6"/>
        <v>2743</v>
      </c>
      <c r="P27" s="385">
        <f t="shared" si="7"/>
        <v>5.9382448513923373E-3</v>
      </c>
      <c r="Q27" s="392"/>
    </row>
    <row r="28" spans="2:17">
      <c r="B28" s="241" t="s">
        <v>52</v>
      </c>
      <c r="C28" s="242">
        <v>309</v>
      </c>
      <c r="D28" s="243">
        <f t="shared" si="0"/>
        <v>3.8584004495223825E-3</v>
      </c>
      <c r="E28" s="242">
        <v>185</v>
      </c>
      <c r="F28" s="243">
        <f t="shared" si="1"/>
        <v>2.6179492259360937E-3</v>
      </c>
      <c r="G28" s="242">
        <v>130</v>
      </c>
      <c r="H28" s="243">
        <f t="shared" si="2"/>
        <v>1.6596662794112014E-3</v>
      </c>
      <c r="I28" s="242">
        <v>362</v>
      </c>
      <c r="J28" s="243">
        <f t="shared" si="3"/>
        <v>4.630162567310029E-3</v>
      </c>
      <c r="K28" s="242">
        <v>67</v>
      </c>
      <c r="L28" s="243">
        <f t="shared" si="4"/>
        <v>8.6079527204984904E-4</v>
      </c>
      <c r="M28" s="242">
        <v>308</v>
      </c>
      <c r="N28" s="243">
        <f t="shared" si="5"/>
        <v>4.0092159900029936E-3</v>
      </c>
      <c r="O28" s="150">
        <f t="shared" si="6"/>
        <v>1361</v>
      </c>
      <c r="P28" s="385">
        <f t="shared" si="7"/>
        <v>2.9463912660389982E-3</v>
      </c>
      <c r="Q28" s="392"/>
    </row>
    <row r="29" spans="2:17">
      <c r="B29" s="241" t="s">
        <v>31</v>
      </c>
      <c r="C29" s="242">
        <v>72</v>
      </c>
      <c r="D29" s="243">
        <f t="shared" si="0"/>
        <v>8.9904476493725416E-4</v>
      </c>
      <c r="E29" s="242">
        <v>62</v>
      </c>
      <c r="F29" s="243">
        <f t="shared" si="1"/>
        <v>8.773667676110152E-4</v>
      </c>
      <c r="G29" s="242">
        <v>142</v>
      </c>
      <c r="H29" s="243">
        <f t="shared" si="2"/>
        <v>1.8128662436645432E-3</v>
      </c>
      <c r="I29" s="242">
        <v>83</v>
      </c>
      <c r="J29" s="243">
        <f t="shared" si="3"/>
        <v>1.0616118593556143E-3</v>
      </c>
      <c r="K29" s="242">
        <v>164</v>
      </c>
      <c r="L29" s="243">
        <f t="shared" si="4"/>
        <v>2.1070212629279886E-3</v>
      </c>
      <c r="M29" s="242">
        <v>136</v>
      </c>
      <c r="N29" s="243">
        <f t="shared" si="5"/>
        <v>1.7703031644169065E-3</v>
      </c>
      <c r="O29" s="150">
        <f t="shared" si="6"/>
        <v>659</v>
      </c>
      <c r="P29" s="385">
        <f t="shared" si="7"/>
        <v>1.4266508775310064E-3</v>
      </c>
      <c r="Q29" s="392"/>
    </row>
    <row r="30" spans="2:17">
      <c r="B30" s="241" t="s">
        <v>51</v>
      </c>
      <c r="C30" s="242">
        <v>167</v>
      </c>
      <c r="D30" s="243">
        <f t="shared" si="0"/>
        <v>2.0852843853405756E-3</v>
      </c>
      <c r="E30" s="242">
        <v>180</v>
      </c>
      <c r="F30" s="243">
        <f t="shared" si="1"/>
        <v>2.5471938414513345E-3</v>
      </c>
      <c r="G30" s="242">
        <v>377</v>
      </c>
      <c r="H30" s="243">
        <f t="shared" si="2"/>
        <v>4.813032210292484E-3</v>
      </c>
      <c r="I30" s="242">
        <v>218</v>
      </c>
      <c r="J30" s="243">
        <f t="shared" si="3"/>
        <v>2.7883299438496859E-3</v>
      </c>
      <c r="K30" s="242">
        <v>43</v>
      </c>
      <c r="L30" s="243">
        <f t="shared" si="4"/>
        <v>5.5245069698721654E-4</v>
      </c>
      <c r="M30" s="242">
        <v>55</v>
      </c>
      <c r="N30" s="243">
        <f t="shared" si="5"/>
        <v>7.1593142678624887E-4</v>
      </c>
      <c r="O30" s="150">
        <f t="shared" si="6"/>
        <v>1040</v>
      </c>
      <c r="P30" s="385">
        <f t="shared" si="7"/>
        <v>2.2514672422340619E-3</v>
      </c>
      <c r="Q30" s="392"/>
    </row>
    <row r="31" spans="2:17">
      <c r="B31" s="241" t="s">
        <v>109</v>
      </c>
      <c r="C31" s="242">
        <v>110</v>
      </c>
      <c r="D31" s="243">
        <f t="shared" si="0"/>
        <v>1.3735406130985827E-3</v>
      </c>
      <c r="E31" s="242">
        <v>40</v>
      </c>
      <c r="F31" s="243">
        <f t="shared" si="1"/>
        <v>5.6604307587807435E-4</v>
      </c>
      <c r="G31" s="242">
        <v>39</v>
      </c>
      <c r="H31" s="243">
        <f t="shared" si="2"/>
        <v>4.9789988382336042E-4</v>
      </c>
      <c r="I31" s="242">
        <v>59</v>
      </c>
      <c r="J31" s="243">
        <f t="shared" si="3"/>
        <v>7.5463975544555722E-4</v>
      </c>
      <c r="K31" s="242">
        <v>58</v>
      </c>
      <c r="L31" s="243">
        <f t="shared" si="4"/>
        <v>7.4516605640136189E-4</v>
      </c>
      <c r="M31" s="242">
        <v>59</v>
      </c>
      <c r="N31" s="243">
        <f t="shared" si="5"/>
        <v>7.6799916691615787E-4</v>
      </c>
      <c r="O31" s="150">
        <f t="shared" si="6"/>
        <v>365</v>
      </c>
      <c r="P31" s="385">
        <f t="shared" si="7"/>
        <v>7.9017840713022352E-4</v>
      </c>
      <c r="Q31" s="392"/>
    </row>
    <row r="32" spans="2:17" s="13" customFormat="1">
      <c r="B32" s="387" t="s">
        <v>112</v>
      </c>
      <c r="C32" s="388">
        <v>8771</v>
      </c>
      <c r="D32" s="151">
        <f t="shared" si="0"/>
        <v>0.10952113379534245</v>
      </c>
      <c r="E32" s="388">
        <v>6340</v>
      </c>
      <c r="F32" s="151">
        <f t="shared" si="1"/>
        <v>8.9717827526674773E-2</v>
      </c>
      <c r="G32" s="388">
        <v>6613</v>
      </c>
      <c r="H32" s="151">
        <f t="shared" si="2"/>
        <v>8.4425946967279036E-2</v>
      </c>
      <c r="I32" s="388">
        <v>5915</v>
      </c>
      <c r="J32" s="151">
        <f t="shared" si="3"/>
        <v>7.5655833109499512E-2</v>
      </c>
      <c r="K32" s="388">
        <v>7211</v>
      </c>
      <c r="L32" s="151">
        <f t="shared" si="4"/>
        <v>9.2644697115693453E-2</v>
      </c>
      <c r="M32" s="388">
        <v>5677</v>
      </c>
      <c r="N32" s="151">
        <f t="shared" si="5"/>
        <v>7.3897140179373363E-2</v>
      </c>
      <c r="O32" s="389">
        <f t="shared" si="6"/>
        <v>40527</v>
      </c>
      <c r="P32" s="390">
        <f t="shared" si="7"/>
        <v>8.7735781659634443E-2</v>
      </c>
      <c r="Q32" s="393">
        <v>5</v>
      </c>
    </row>
    <row r="33" spans="2:17">
      <c r="B33" s="241" t="s">
        <v>115</v>
      </c>
      <c r="C33" s="242">
        <v>15</v>
      </c>
      <c r="D33" s="243">
        <f t="shared" si="0"/>
        <v>1.8730099269526128E-4</v>
      </c>
      <c r="E33" s="242">
        <v>5</v>
      </c>
      <c r="F33" s="243">
        <f t="shared" si="1"/>
        <v>7.0755384484759293E-5</v>
      </c>
      <c r="G33" s="242">
        <v>13</v>
      </c>
      <c r="H33" s="243">
        <f t="shared" si="2"/>
        <v>1.6596662794112014E-4</v>
      </c>
      <c r="I33" s="242">
        <v>20</v>
      </c>
      <c r="J33" s="243">
        <f t="shared" si="3"/>
        <v>2.558100865917143E-4</v>
      </c>
      <c r="K33" s="242">
        <v>39</v>
      </c>
      <c r="L33" s="243">
        <f t="shared" si="4"/>
        <v>5.0105993447677785E-4</v>
      </c>
      <c r="M33" s="242">
        <v>7</v>
      </c>
      <c r="N33" s="243">
        <f t="shared" si="5"/>
        <v>9.1118545227340765E-5</v>
      </c>
      <c r="O33" s="150">
        <f t="shared" si="6"/>
        <v>99</v>
      </c>
      <c r="P33" s="385">
        <f t="shared" si="7"/>
        <v>2.1432236248189625E-4</v>
      </c>
      <c r="Q33" s="392"/>
    </row>
    <row r="34" spans="2:17">
      <c r="B34" s="241" t="s">
        <v>32</v>
      </c>
      <c r="C34" s="242">
        <v>7622</v>
      </c>
      <c r="D34" s="243">
        <f t="shared" si="0"/>
        <v>9.5173877754885436E-2</v>
      </c>
      <c r="E34" s="242">
        <v>7650</v>
      </c>
      <c r="F34" s="243">
        <f t="shared" si="1"/>
        <v>0.10825573826168171</v>
      </c>
      <c r="G34" s="242">
        <v>5823</v>
      </c>
      <c r="H34" s="243">
        <f t="shared" si="2"/>
        <v>7.4340282653934053E-2</v>
      </c>
      <c r="I34" s="242">
        <v>1147</v>
      </c>
      <c r="J34" s="243">
        <f t="shared" si="3"/>
        <v>1.4670708466034816E-2</v>
      </c>
      <c r="K34" s="242">
        <v>177</v>
      </c>
      <c r="L34" s="243">
        <f t="shared" si="4"/>
        <v>2.2740412410869148E-3</v>
      </c>
      <c r="M34" s="242">
        <v>181</v>
      </c>
      <c r="N34" s="243">
        <f t="shared" si="5"/>
        <v>2.3560652408783828E-3</v>
      </c>
      <c r="O34" s="150">
        <f t="shared" si="6"/>
        <v>22600</v>
      </c>
      <c r="P34" s="385">
        <f t="shared" si="7"/>
        <v>4.8926115071624802E-2</v>
      </c>
      <c r="Q34" s="392"/>
    </row>
    <row r="35" spans="2:17">
      <c r="B35" s="241" t="s">
        <v>33</v>
      </c>
      <c r="C35" s="242">
        <v>1529</v>
      </c>
      <c r="D35" s="243">
        <f t="shared" si="0"/>
        <v>1.90922145220703E-2</v>
      </c>
      <c r="E35" s="242">
        <v>1292</v>
      </c>
      <c r="F35" s="243">
        <f t="shared" si="1"/>
        <v>1.8283191350861802E-2</v>
      </c>
      <c r="G35" s="242">
        <v>1110</v>
      </c>
      <c r="H35" s="243">
        <f t="shared" si="2"/>
        <v>1.4170996693434105E-2</v>
      </c>
      <c r="I35" s="242">
        <v>1014</v>
      </c>
      <c r="J35" s="243">
        <f t="shared" si="3"/>
        <v>1.2969571390199915E-2</v>
      </c>
      <c r="K35" s="242">
        <v>724</v>
      </c>
      <c r="L35" s="243">
        <f t="shared" si="4"/>
        <v>9.3017280143894137E-3</v>
      </c>
      <c r="M35" s="242">
        <v>344</v>
      </c>
      <c r="N35" s="243">
        <f t="shared" si="5"/>
        <v>4.4778256511721747E-3</v>
      </c>
      <c r="O35" s="150">
        <f t="shared" si="6"/>
        <v>6013</v>
      </c>
      <c r="P35" s="385">
        <f t="shared" si="7"/>
        <v>1.3017377430339819E-2</v>
      </c>
      <c r="Q35" s="392"/>
    </row>
    <row r="36" spans="2:17">
      <c r="B36" s="241" t="s">
        <v>91</v>
      </c>
      <c r="C36" s="242">
        <v>1873</v>
      </c>
      <c r="D36" s="243">
        <f t="shared" si="0"/>
        <v>2.3387650621214961E-2</v>
      </c>
      <c r="E36" s="242">
        <v>2344</v>
      </c>
      <c r="F36" s="243">
        <f t="shared" si="1"/>
        <v>3.3170124246455157E-2</v>
      </c>
      <c r="G36" s="242">
        <v>1994</v>
      </c>
      <c r="H36" s="243">
        <f t="shared" si="2"/>
        <v>2.5456727393430276E-2</v>
      </c>
      <c r="I36" s="242">
        <v>981</v>
      </c>
      <c r="J36" s="243">
        <f t="shared" si="3"/>
        <v>1.2547484747323588E-2</v>
      </c>
      <c r="K36" s="242">
        <v>1008</v>
      </c>
      <c r="L36" s="243">
        <f t="shared" si="4"/>
        <v>1.2950472152630566E-2</v>
      </c>
      <c r="M36" s="242">
        <v>1654</v>
      </c>
      <c r="N36" s="243">
        <f t="shared" si="5"/>
        <v>2.1530010543717375E-2</v>
      </c>
      <c r="O36" s="150">
        <f t="shared" si="6"/>
        <v>9854</v>
      </c>
      <c r="P36" s="385">
        <f>O36/$O$37</f>
        <v>2.1332652120167734E-2</v>
      </c>
      <c r="Q36" s="392"/>
    </row>
    <row r="37" spans="2:17">
      <c r="B37" s="306" t="s">
        <v>37</v>
      </c>
      <c r="C37" s="307">
        <f t="shared" ref="C37:I37" si="8">SUM(C10:C36)</f>
        <v>80085</v>
      </c>
      <c r="D37" s="308">
        <f t="shared" si="8"/>
        <v>1</v>
      </c>
      <c r="E37" s="307">
        <f t="shared" si="8"/>
        <v>70666</v>
      </c>
      <c r="F37" s="308">
        <f t="shared" si="8"/>
        <v>0.99999999999999967</v>
      </c>
      <c r="G37" s="307">
        <f t="shared" si="8"/>
        <v>78329</v>
      </c>
      <c r="H37" s="308">
        <f t="shared" si="8"/>
        <v>0.99999999999999989</v>
      </c>
      <c r="I37" s="307">
        <f t="shared" si="8"/>
        <v>78183</v>
      </c>
      <c r="J37" s="308">
        <f t="shared" ref="J37:P37" si="9">SUM(J10:J36)</f>
        <v>1</v>
      </c>
      <c r="K37" s="307">
        <f t="shared" si="9"/>
        <v>77835</v>
      </c>
      <c r="L37" s="308">
        <f t="shared" si="9"/>
        <v>1</v>
      </c>
      <c r="M37" s="307">
        <f t="shared" si="9"/>
        <v>76823</v>
      </c>
      <c r="N37" s="308">
        <f t="shared" si="9"/>
        <v>1.0000000000000002</v>
      </c>
      <c r="O37" s="307">
        <f>SUM(O10:O36)</f>
        <v>461921</v>
      </c>
      <c r="P37" s="386">
        <f t="shared" si="9"/>
        <v>1.0000000000000002</v>
      </c>
      <c r="Q37" s="392"/>
    </row>
    <row r="38" spans="2:17">
      <c r="B38" s="5"/>
      <c r="C38" s="52"/>
      <c r="D38" s="5"/>
      <c r="E38" s="52"/>
      <c r="F38" s="5"/>
      <c r="H38" s="5"/>
      <c r="I38" s="52"/>
      <c r="J38" s="5"/>
      <c r="L38" s="5"/>
      <c r="M38" s="52"/>
      <c r="N38" s="5"/>
      <c r="O38" s="54"/>
    </row>
  </sheetData>
  <mergeCells count="9">
    <mergeCell ref="Q8:Q9"/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scale="98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8"/>
  <sheetViews>
    <sheetView workbookViewId="0">
      <selection activeCell="Q33" sqref="Q33"/>
    </sheetView>
  </sheetViews>
  <sheetFormatPr baseColWidth="10" defaultRowHeight="15"/>
  <cols>
    <col min="1" max="1" width="1.7109375" style="7" customWidth="1"/>
    <col min="2" max="2" width="16.42578125" style="7" customWidth="1"/>
    <col min="3" max="3" width="6.5703125" style="43" bestFit="1" customWidth="1"/>
    <col min="4" max="4" width="9.42578125" style="7" customWidth="1"/>
    <col min="5" max="5" width="7.5703125" style="43" bestFit="1" customWidth="1"/>
    <col min="6" max="6" width="9.42578125" style="7" customWidth="1"/>
    <col min="7" max="7" width="6.5703125" style="43" bestFit="1" customWidth="1"/>
    <col min="8" max="8" width="9.42578125" style="7" customWidth="1"/>
    <col min="9" max="9" width="6.5703125" style="43" bestFit="1" customWidth="1"/>
    <col min="10" max="10" width="9.42578125" style="7" customWidth="1"/>
    <col min="11" max="11" width="6.5703125" style="43" bestFit="1" customWidth="1"/>
    <col min="12" max="12" width="9.42578125" style="7" customWidth="1"/>
    <col min="13" max="13" width="6.5703125" style="43" bestFit="1" customWidth="1"/>
    <col min="14" max="14" width="9.42578125" style="7" customWidth="1"/>
    <col min="15" max="15" width="9.28515625" style="7" customWidth="1"/>
    <col min="16" max="16" width="11.42578125" style="7"/>
    <col min="17" max="17" width="8.42578125" style="391" customWidth="1"/>
    <col min="18" max="16384" width="11.42578125" style="7"/>
  </cols>
  <sheetData>
    <row r="2" spans="1:17" ht="18.75">
      <c r="A2" s="12"/>
      <c r="B2" s="12"/>
      <c r="C2" s="7"/>
      <c r="D2" s="258"/>
      <c r="E2" s="258"/>
      <c r="F2" s="258"/>
      <c r="G2" s="258"/>
      <c r="H2" s="258"/>
      <c r="I2" s="258"/>
      <c r="J2" s="258"/>
      <c r="K2" s="258"/>
      <c r="M2" s="258"/>
    </row>
    <row r="3" spans="1:17" ht="21">
      <c r="A3" s="12"/>
      <c r="B3" s="12"/>
      <c r="C3" s="7"/>
      <c r="D3" s="258"/>
      <c r="E3" s="258"/>
      <c r="F3" s="258"/>
      <c r="G3" s="258"/>
      <c r="H3" s="258"/>
      <c r="I3" s="258"/>
      <c r="J3" s="258"/>
      <c r="K3" s="258"/>
      <c r="L3" s="167" t="s">
        <v>278</v>
      </c>
      <c r="M3" s="258"/>
    </row>
    <row r="4" spans="1:17" ht="21">
      <c r="A4" s="12"/>
      <c r="B4" s="12"/>
      <c r="C4" s="7"/>
      <c r="D4" s="132"/>
      <c r="E4" s="132"/>
      <c r="F4" s="132"/>
      <c r="G4" s="132"/>
      <c r="H4" s="132"/>
      <c r="I4" s="132"/>
      <c r="J4" s="132"/>
      <c r="K4" s="132"/>
      <c r="L4" s="167" t="s">
        <v>41</v>
      </c>
      <c r="M4" s="132"/>
    </row>
    <row r="5" spans="1:17" ht="18.75">
      <c r="L5" s="258" t="s">
        <v>362</v>
      </c>
    </row>
    <row r="6" spans="1:17">
      <c r="D6" s="5"/>
    </row>
    <row r="7" spans="1:17" ht="6" customHeight="1">
      <c r="C7" s="52"/>
      <c r="D7" s="5"/>
      <c r="I7" s="52"/>
      <c r="K7" s="52"/>
      <c r="M7" s="52"/>
    </row>
    <row r="8" spans="1:17" ht="15" customHeight="1">
      <c r="B8" s="478" t="s">
        <v>34</v>
      </c>
      <c r="C8" s="534" t="s">
        <v>378</v>
      </c>
      <c r="D8" s="534"/>
      <c r="E8" s="535" t="s">
        <v>379</v>
      </c>
      <c r="F8" s="537"/>
      <c r="G8" s="535" t="s">
        <v>380</v>
      </c>
      <c r="H8" s="537"/>
      <c r="I8" s="535" t="s">
        <v>381</v>
      </c>
      <c r="J8" s="537"/>
      <c r="K8" s="535" t="s">
        <v>382</v>
      </c>
      <c r="L8" s="537"/>
      <c r="M8" s="535" t="s">
        <v>383</v>
      </c>
      <c r="N8" s="536"/>
      <c r="O8" s="477" t="s">
        <v>385</v>
      </c>
      <c r="P8" s="477"/>
      <c r="Q8" s="479" t="s">
        <v>377</v>
      </c>
    </row>
    <row r="9" spans="1:17">
      <c r="B9" s="533"/>
      <c r="C9" s="399" t="s">
        <v>60</v>
      </c>
      <c r="D9" s="399" t="s">
        <v>36</v>
      </c>
      <c r="E9" s="399" t="s">
        <v>60</v>
      </c>
      <c r="F9" s="399" t="s">
        <v>36</v>
      </c>
      <c r="G9" s="399" t="s">
        <v>60</v>
      </c>
      <c r="H9" s="399" t="s">
        <v>36</v>
      </c>
      <c r="I9" s="399" t="s">
        <v>60</v>
      </c>
      <c r="J9" s="399" t="s">
        <v>36</v>
      </c>
      <c r="K9" s="399" t="s">
        <v>60</v>
      </c>
      <c r="L9" s="399" t="s">
        <v>36</v>
      </c>
      <c r="M9" s="399" t="s">
        <v>60</v>
      </c>
      <c r="N9" s="399" t="s">
        <v>36</v>
      </c>
      <c r="O9" s="398" t="s">
        <v>60</v>
      </c>
      <c r="P9" s="398" t="s">
        <v>36</v>
      </c>
      <c r="Q9" s="479"/>
    </row>
    <row r="10" spans="1:17" s="13" customFormat="1">
      <c r="B10" s="387" t="s">
        <v>21</v>
      </c>
      <c r="C10" s="388">
        <v>8347</v>
      </c>
      <c r="D10" s="151">
        <f>C10/$C$37</f>
        <v>8.590453450795546E-2</v>
      </c>
      <c r="E10" s="388">
        <v>9162</v>
      </c>
      <c r="F10" s="151">
        <f t="shared" ref="F10:F19" si="0">E10/$E$37</f>
        <v>8.251080691642651E-2</v>
      </c>
      <c r="G10" s="388">
        <v>9151</v>
      </c>
      <c r="H10" s="151">
        <f>G10/$G$37</f>
        <v>0.11396866515555334</v>
      </c>
      <c r="I10" s="388">
        <v>10466</v>
      </c>
      <c r="J10" s="151">
        <f>I10/$I$37</f>
        <v>0.12916682093623114</v>
      </c>
      <c r="K10" s="388">
        <v>17598</v>
      </c>
      <c r="L10" s="151">
        <f t="shared" ref="L10:L34" si="1">K10/$K$37</f>
        <v>0.2056081317910971</v>
      </c>
      <c r="M10" s="388">
        <v>14994</v>
      </c>
      <c r="N10" s="151">
        <f>M10/$M$37</f>
        <v>0.17185494223363287</v>
      </c>
      <c r="O10" s="389">
        <f>SUM('DESGLOSE EUROPA I'!O10,C10,E10,G10,I10,K10,M10,)</f>
        <v>138929</v>
      </c>
      <c r="P10" s="390">
        <f>O10/$O$37</f>
        <v>0.1383360915117805</v>
      </c>
      <c r="Q10" s="405">
        <v>3</v>
      </c>
    </row>
    <row r="11" spans="1:17">
      <c r="B11" s="241" t="s">
        <v>22</v>
      </c>
      <c r="C11" s="242">
        <v>284</v>
      </c>
      <c r="D11" s="243">
        <f t="shared" ref="D11:D36" si="2">C11/$C$37</f>
        <v>2.9228330897639091E-3</v>
      </c>
      <c r="E11" s="242">
        <v>269</v>
      </c>
      <c r="F11" s="243">
        <f t="shared" si="0"/>
        <v>2.4225504322766571E-3</v>
      </c>
      <c r="G11" s="242">
        <v>195</v>
      </c>
      <c r="H11" s="243">
        <f t="shared" ref="H11:H36" si="3">G11/$G$37</f>
        <v>2.4285749869230578E-3</v>
      </c>
      <c r="I11" s="242">
        <v>204</v>
      </c>
      <c r="J11" s="243">
        <f t="shared" ref="J11:J36" si="4">I11/$I$37</f>
        <v>2.5176792920878228E-3</v>
      </c>
      <c r="K11" s="242">
        <v>361</v>
      </c>
      <c r="L11" s="243">
        <f t="shared" si="1"/>
        <v>4.2177824512209371E-3</v>
      </c>
      <c r="M11" s="242">
        <v>438</v>
      </c>
      <c r="N11" s="243">
        <f t="shared" ref="N11:N36" si="5">M11/$M$37</f>
        <v>5.0201723821749495E-3</v>
      </c>
      <c r="O11" s="150">
        <f>SUM('DESGLOSE EUROPA I'!O11,C11,E11,G11,I11,K11,M11,)</f>
        <v>4031</v>
      </c>
      <c r="P11" s="385">
        <f>O11/$O$37</f>
        <v>4.0137968666296257E-3</v>
      </c>
      <c r="Q11" s="406"/>
    </row>
    <row r="12" spans="1:17">
      <c r="B12" s="241" t="s">
        <v>152</v>
      </c>
      <c r="C12" s="242">
        <v>1456</v>
      </c>
      <c r="D12" s="243">
        <f t="shared" si="2"/>
        <v>1.4984665417944548E-2</v>
      </c>
      <c r="E12" s="242">
        <v>1770</v>
      </c>
      <c r="F12" s="243">
        <f t="shared" si="0"/>
        <v>1.5940201729106627E-2</v>
      </c>
      <c r="G12" s="242">
        <v>1309</v>
      </c>
      <c r="H12" s="243">
        <f t="shared" si="3"/>
        <v>1.6302587989139909E-2</v>
      </c>
      <c r="I12" s="242">
        <v>1362</v>
      </c>
      <c r="J12" s="243">
        <f t="shared" si="4"/>
        <v>1.6809211744233405E-2</v>
      </c>
      <c r="K12" s="242">
        <v>1344</v>
      </c>
      <c r="L12" s="243">
        <f t="shared" si="1"/>
        <v>1.5702769015071855E-2</v>
      </c>
      <c r="M12" s="242">
        <v>1505</v>
      </c>
      <c r="N12" s="243">
        <f t="shared" si="5"/>
        <v>1.7249679075738125E-2</v>
      </c>
      <c r="O12" s="150">
        <f>SUM('DESGLOSE EUROPA I'!O12,C12,E12,G12,I12,K12,M12,)</f>
        <v>16266</v>
      </c>
      <c r="P12" s="385">
        <f t="shared" ref="P12:P35" si="6">O12/$O$37</f>
        <v>1.6196581451897167E-2</v>
      </c>
      <c r="Q12" s="406"/>
    </row>
    <row r="13" spans="1:17">
      <c r="B13" s="241" t="s">
        <v>85</v>
      </c>
      <c r="C13" s="242">
        <v>16</v>
      </c>
      <c r="D13" s="243">
        <f t="shared" si="2"/>
        <v>1.6466665294444558E-4</v>
      </c>
      <c r="E13" s="242">
        <v>9</v>
      </c>
      <c r="F13" s="243">
        <f t="shared" si="0"/>
        <v>8.1051873198847261E-5</v>
      </c>
      <c r="G13" s="242">
        <v>4</v>
      </c>
      <c r="H13" s="243">
        <f t="shared" si="3"/>
        <v>4.981692280867811E-5</v>
      </c>
      <c r="I13" s="242">
        <v>20</v>
      </c>
      <c r="J13" s="243">
        <f t="shared" si="4"/>
        <v>2.4683130314586495E-4</v>
      </c>
      <c r="K13" s="242">
        <v>44</v>
      </c>
      <c r="L13" s="243">
        <f t="shared" si="1"/>
        <v>5.1407874751723329E-4</v>
      </c>
      <c r="M13" s="242">
        <v>8</v>
      </c>
      <c r="N13" s="243">
        <f t="shared" si="5"/>
        <v>9.1692646249770768E-5</v>
      </c>
      <c r="O13" s="150">
        <f>SUM('DESGLOSE EUROPA I'!O13,C13,E13,G13,I13,K13,M13,)</f>
        <v>293</v>
      </c>
      <c r="P13" s="385">
        <f t="shared" si="6"/>
        <v>2.9174956137992562E-4</v>
      </c>
      <c r="Q13" s="406"/>
    </row>
    <row r="14" spans="1:17">
      <c r="B14" s="241" t="s">
        <v>23</v>
      </c>
      <c r="C14" s="242">
        <v>182</v>
      </c>
      <c r="D14" s="243">
        <f t="shared" si="2"/>
        <v>1.8730831772430685E-3</v>
      </c>
      <c r="E14" s="242">
        <v>36</v>
      </c>
      <c r="F14" s="243">
        <f t="shared" si="0"/>
        <v>3.2420749279538904E-4</v>
      </c>
      <c r="G14" s="242">
        <v>11</v>
      </c>
      <c r="H14" s="243">
        <f t="shared" si="3"/>
        <v>1.369965377238648E-4</v>
      </c>
      <c r="I14" s="242">
        <v>52</v>
      </c>
      <c r="J14" s="243">
        <f t="shared" si="4"/>
        <v>6.4176138817924886E-4</v>
      </c>
      <c r="K14" s="242">
        <v>227</v>
      </c>
      <c r="L14" s="243">
        <f t="shared" si="1"/>
        <v>2.6521789928729994E-3</v>
      </c>
      <c r="M14" s="242">
        <v>143</v>
      </c>
      <c r="N14" s="243">
        <f t="shared" si="5"/>
        <v>1.6390060517146525E-3</v>
      </c>
      <c r="O14" s="150">
        <f>SUM('DESGLOSE EUROPA I'!O14,C14,E14,G14,I14,K14,M14,)</f>
        <v>1733</v>
      </c>
      <c r="P14" s="385">
        <f t="shared" si="6"/>
        <v>1.7256040609945772E-3</v>
      </c>
      <c r="Q14" s="406"/>
    </row>
    <row r="15" spans="1:17" s="13" customFormat="1">
      <c r="B15" s="387" t="s">
        <v>24</v>
      </c>
      <c r="C15" s="388">
        <v>27900</v>
      </c>
      <c r="D15" s="151">
        <f t="shared" si="2"/>
        <v>0.28713747607187701</v>
      </c>
      <c r="E15" s="388">
        <v>33529</v>
      </c>
      <c r="F15" s="151">
        <f t="shared" si="0"/>
        <v>0.30195425072046111</v>
      </c>
      <c r="G15" s="388">
        <v>18373</v>
      </c>
      <c r="H15" s="151">
        <f t="shared" si="3"/>
        <v>0.22882158069096073</v>
      </c>
      <c r="I15" s="388">
        <v>13468</v>
      </c>
      <c r="J15" s="151">
        <f t="shared" si="4"/>
        <v>0.16621619953842545</v>
      </c>
      <c r="K15" s="388">
        <v>9380</v>
      </c>
      <c r="L15" s="151">
        <f t="shared" si="1"/>
        <v>0.10959224208435565</v>
      </c>
      <c r="M15" s="388">
        <v>9967</v>
      </c>
      <c r="N15" s="151">
        <f t="shared" si="5"/>
        <v>0.11423757564643315</v>
      </c>
      <c r="O15" s="389">
        <f>SUM('DESGLOSE EUROPA I'!O15,C15,E15,G15,I15,K15,M15,)</f>
        <v>170954</v>
      </c>
      <c r="P15" s="390">
        <f t="shared" si="6"/>
        <v>0.17022441814383552</v>
      </c>
      <c r="Q15" s="405">
        <v>2</v>
      </c>
    </row>
    <row r="16" spans="1:17">
      <c r="B16" s="241" t="s">
        <v>25</v>
      </c>
      <c r="C16" s="242">
        <v>114</v>
      </c>
      <c r="D16" s="243">
        <f t="shared" si="2"/>
        <v>1.1732499022291747E-3</v>
      </c>
      <c r="E16" s="242">
        <v>4</v>
      </c>
      <c r="F16" s="243">
        <f t="shared" si="0"/>
        <v>3.6023054755043229E-5</v>
      </c>
      <c r="G16" s="242">
        <v>19</v>
      </c>
      <c r="H16" s="243">
        <f t="shared" si="3"/>
        <v>2.3663038334122101E-4</v>
      </c>
      <c r="I16" s="242">
        <v>13</v>
      </c>
      <c r="J16" s="243">
        <f t="shared" si="4"/>
        <v>1.6044034704481222E-4</v>
      </c>
      <c r="K16" s="242">
        <v>70</v>
      </c>
      <c r="L16" s="243">
        <f t="shared" si="1"/>
        <v>8.1785255286832576E-4</v>
      </c>
      <c r="M16" s="242">
        <v>513</v>
      </c>
      <c r="N16" s="243">
        <f t="shared" si="5"/>
        <v>5.8797909407665508E-3</v>
      </c>
      <c r="O16" s="150">
        <f>SUM('DESGLOSE EUROPA I'!O16,C16,E16,G16,I16,K16,M16,)</f>
        <v>3232</v>
      </c>
      <c r="P16" s="385">
        <f t="shared" si="6"/>
        <v>3.2182067658017735E-3</v>
      </c>
      <c r="Q16" s="406"/>
    </row>
    <row r="17" spans="2:17">
      <c r="B17" s="241" t="s">
        <v>26</v>
      </c>
      <c r="C17" s="242">
        <v>4103</v>
      </c>
      <c r="D17" s="243">
        <f t="shared" si="2"/>
        <v>4.2226704814441268E-2</v>
      </c>
      <c r="E17" s="242">
        <v>6534</v>
      </c>
      <c r="F17" s="243">
        <f t="shared" si="0"/>
        <v>5.8843659942363111E-2</v>
      </c>
      <c r="G17" s="242">
        <v>2557</v>
      </c>
      <c r="H17" s="243">
        <f t="shared" si="3"/>
        <v>3.1845467905447483E-2</v>
      </c>
      <c r="I17" s="242">
        <v>4640</v>
      </c>
      <c r="J17" s="243">
        <f t="shared" si="4"/>
        <v>5.7264862329840668E-2</v>
      </c>
      <c r="K17" s="242">
        <v>6888</v>
      </c>
      <c r="L17" s="243">
        <f t="shared" si="1"/>
        <v>8.0476691202243253E-2</v>
      </c>
      <c r="M17" s="242">
        <v>6932</v>
      </c>
      <c r="N17" s="243">
        <f t="shared" si="5"/>
        <v>7.9451677975426377E-2</v>
      </c>
      <c r="O17" s="150">
        <f>SUM('DESGLOSE EUROPA I'!O17,C17,E17,G17,I17,K17,M17,)</f>
        <v>77930</v>
      </c>
      <c r="P17" s="385">
        <f t="shared" si="6"/>
        <v>7.759741746872903E-2</v>
      </c>
      <c r="Q17" s="406"/>
    </row>
    <row r="18" spans="2:17" s="13" customFormat="1">
      <c r="B18" s="387" t="s">
        <v>27</v>
      </c>
      <c r="C18" s="388">
        <v>31707</v>
      </c>
      <c r="D18" s="151">
        <f t="shared" si="2"/>
        <v>0.32631784780684603</v>
      </c>
      <c r="E18" s="388">
        <v>33918</v>
      </c>
      <c r="F18" s="151">
        <f t="shared" si="0"/>
        <v>0.30545749279538903</v>
      </c>
      <c r="G18" s="388">
        <v>29174</v>
      </c>
      <c r="H18" s="151">
        <f t="shared" si="3"/>
        <v>0.36333972650509377</v>
      </c>
      <c r="I18" s="388">
        <v>29028</v>
      </c>
      <c r="J18" s="151">
        <f t="shared" si="4"/>
        <v>0.3582509533859084</v>
      </c>
      <c r="K18" s="388">
        <v>23100</v>
      </c>
      <c r="L18" s="151">
        <f t="shared" si="1"/>
        <v>0.2698913424465475</v>
      </c>
      <c r="M18" s="388">
        <v>21027</v>
      </c>
      <c r="N18" s="151">
        <f t="shared" si="5"/>
        <v>0.24100265908674123</v>
      </c>
      <c r="O18" s="389">
        <f>SUM('DESGLOSE EUROPA I'!O18,C18,E18,G18,I18,K18,M18,)</f>
        <v>298900</v>
      </c>
      <c r="P18" s="390">
        <f t="shared" si="6"/>
        <v>0.29762438189918011</v>
      </c>
      <c r="Q18" s="405">
        <v>1</v>
      </c>
    </row>
    <row r="19" spans="2:17">
      <c r="B19" s="241" t="s">
        <v>61</v>
      </c>
      <c r="C19" s="242">
        <v>33</v>
      </c>
      <c r="D19" s="243">
        <f t="shared" si="2"/>
        <v>3.3962497169791903E-4</v>
      </c>
      <c r="E19" s="242">
        <v>41</v>
      </c>
      <c r="F19" s="243">
        <f t="shared" si="0"/>
        <v>3.6923631123919311E-4</v>
      </c>
      <c r="G19" s="242">
        <v>24</v>
      </c>
      <c r="H19" s="243">
        <f t="shared" si="3"/>
        <v>2.9890153685206862E-4</v>
      </c>
      <c r="I19" s="242">
        <v>21</v>
      </c>
      <c r="J19" s="243">
        <f t="shared" si="4"/>
        <v>2.5917286830315822E-4</v>
      </c>
      <c r="K19" s="242">
        <v>21</v>
      </c>
      <c r="L19" s="243">
        <f t="shared" si="1"/>
        <v>2.4535576586049774E-4</v>
      </c>
      <c r="M19" s="242">
        <v>47</v>
      </c>
      <c r="N19" s="243">
        <f t="shared" si="5"/>
        <v>5.386942967174033E-4</v>
      </c>
      <c r="O19" s="150">
        <f>SUM('DESGLOSE EUROPA I'!O19,C19,E19,G19,I19,K19,M19,)</f>
        <v>335</v>
      </c>
      <c r="P19" s="385">
        <f t="shared" si="6"/>
        <v>3.3357031761868634E-4</v>
      </c>
      <c r="Q19" s="406"/>
    </row>
    <row r="20" spans="2:17">
      <c r="B20" s="241" t="s">
        <v>28</v>
      </c>
      <c r="C20" s="242">
        <v>3106</v>
      </c>
      <c r="D20" s="243">
        <f t="shared" si="2"/>
        <v>3.1965914002840497E-2</v>
      </c>
      <c r="E20" s="242">
        <v>3083</v>
      </c>
      <c r="F20" s="243">
        <f t="shared" ref="F20:F31" si="7">E20/$E$37</f>
        <v>2.7764769452449569E-2</v>
      </c>
      <c r="G20" s="242">
        <v>3427</v>
      </c>
      <c r="H20" s="243">
        <f t="shared" si="3"/>
        <v>4.2680648616334971E-2</v>
      </c>
      <c r="I20" s="242">
        <v>3830</v>
      </c>
      <c r="J20" s="243">
        <f t="shared" si="4"/>
        <v>4.726819455243314E-2</v>
      </c>
      <c r="K20" s="242">
        <v>3219</v>
      </c>
      <c r="L20" s="243">
        <f t="shared" si="1"/>
        <v>3.7609533824044868E-2</v>
      </c>
      <c r="M20" s="242">
        <v>3071</v>
      </c>
      <c r="N20" s="243">
        <f t="shared" si="5"/>
        <v>3.519851457913075E-2</v>
      </c>
      <c r="O20" s="150">
        <f>SUM('DESGLOSE EUROPA I'!O20,C20,E20,G20,I20,K20,M20,)</f>
        <v>36171</v>
      </c>
      <c r="P20" s="385">
        <f t="shared" si="6"/>
        <v>3.6016632712195532E-2</v>
      </c>
      <c r="Q20" s="406"/>
    </row>
    <row r="21" spans="2:17">
      <c r="B21" s="241" t="s">
        <v>95</v>
      </c>
      <c r="C21" s="242">
        <v>7</v>
      </c>
      <c r="D21" s="243">
        <f t="shared" si="2"/>
        <v>7.2041660663194938E-5</v>
      </c>
      <c r="E21" s="242">
        <v>8</v>
      </c>
      <c r="F21" s="243">
        <f t="shared" si="7"/>
        <v>7.2046109510086459E-5</v>
      </c>
      <c r="G21" s="242">
        <v>7</v>
      </c>
      <c r="H21" s="243">
        <f t="shared" si="3"/>
        <v>8.7179614915186695E-5</v>
      </c>
      <c r="I21" s="242">
        <v>31</v>
      </c>
      <c r="J21" s="243">
        <f t="shared" si="4"/>
        <v>3.8258851987609069E-4</v>
      </c>
      <c r="K21" s="242">
        <v>11</v>
      </c>
      <c r="L21" s="243">
        <f t="shared" si="1"/>
        <v>1.2851968687930832E-4</v>
      </c>
      <c r="M21" s="242">
        <v>54</v>
      </c>
      <c r="N21" s="243">
        <f t="shared" si="5"/>
        <v>6.1892536218595266E-4</v>
      </c>
      <c r="O21" s="150">
        <f>SUM('DESGLOSE EUROPA I'!O21,C21,E21,G21,I21,K21,M21,)</f>
        <v>496</v>
      </c>
      <c r="P21" s="385">
        <f t="shared" si="6"/>
        <v>4.938832165339355E-4</v>
      </c>
      <c r="Q21" s="406"/>
    </row>
    <row r="22" spans="2:17">
      <c r="B22" s="241" t="s">
        <v>46</v>
      </c>
      <c r="C22" s="242">
        <v>422</v>
      </c>
      <c r="D22" s="243">
        <f t="shared" si="2"/>
        <v>4.343082971409752E-3</v>
      </c>
      <c r="E22" s="242">
        <v>386</v>
      </c>
      <c r="F22" s="243">
        <f t="shared" si="7"/>
        <v>3.4762247838616713E-3</v>
      </c>
      <c r="G22" s="242">
        <v>205</v>
      </c>
      <c r="H22" s="243">
        <f t="shared" si="3"/>
        <v>2.5531172939447532E-3</v>
      </c>
      <c r="I22" s="242">
        <v>340</v>
      </c>
      <c r="J22" s="243">
        <f t="shared" si="4"/>
        <v>4.1961321534797046E-3</v>
      </c>
      <c r="K22" s="242">
        <v>265</v>
      </c>
      <c r="L22" s="243">
        <f t="shared" si="1"/>
        <v>3.0961560930015189E-3</v>
      </c>
      <c r="M22" s="242">
        <v>263</v>
      </c>
      <c r="N22" s="243">
        <f t="shared" si="5"/>
        <v>3.014395745461214E-3</v>
      </c>
      <c r="O22" s="150">
        <f>SUM('DESGLOSE EUROPA I'!O22,C22,E22,G22,I22,K22,M22,)</f>
        <v>3349</v>
      </c>
      <c r="P22" s="385">
        <f t="shared" si="6"/>
        <v>3.3347074438954639E-3</v>
      </c>
      <c r="Q22" s="406"/>
    </row>
    <row r="23" spans="2:17">
      <c r="B23" s="241" t="s">
        <v>100</v>
      </c>
      <c r="C23" s="242">
        <v>12</v>
      </c>
      <c r="D23" s="243">
        <f t="shared" si="2"/>
        <v>1.234999897083342E-4</v>
      </c>
      <c r="E23" s="242">
        <v>65</v>
      </c>
      <c r="F23" s="243">
        <f t="shared" si="7"/>
        <v>5.8537463976945242E-4</v>
      </c>
      <c r="G23" s="242">
        <v>11</v>
      </c>
      <c r="H23" s="243">
        <f t="shared" si="3"/>
        <v>1.369965377238648E-4</v>
      </c>
      <c r="I23" s="242">
        <v>18</v>
      </c>
      <c r="J23" s="243">
        <f t="shared" si="4"/>
        <v>2.2214817283127845E-4</v>
      </c>
      <c r="K23" s="242">
        <v>11</v>
      </c>
      <c r="L23" s="243">
        <f t="shared" si="1"/>
        <v>1.2851968687930832E-4</v>
      </c>
      <c r="M23" s="242">
        <v>38</v>
      </c>
      <c r="N23" s="243">
        <f t="shared" si="5"/>
        <v>4.3554006968641115E-4</v>
      </c>
      <c r="O23" s="150">
        <f>SUM('DESGLOSE EUROPA I'!O23,C23,E23,G23,I23,K23,M23,)</f>
        <v>204</v>
      </c>
      <c r="P23" s="385">
        <f t="shared" si="6"/>
        <v>2.0312938744540898E-4</v>
      </c>
      <c r="Q23" s="406"/>
    </row>
    <row r="24" spans="2:17" s="13" customFormat="1">
      <c r="B24" s="387" t="s">
        <v>29</v>
      </c>
      <c r="C24" s="388">
        <v>10213</v>
      </c>
      <c r="D24" s="151">
        <f t="shared" si="2"/>
        <v>0.10510878290760142</v>
      </c>
      <c r="E24" s="388">
        <v>13776</v>
      </c>
      <c r="F24" s="151">
        <f t="shared" si="7"/>
        <v>0.12406340057636887</v>
      </c>
      <c r="G24" s="388">
        <v>7467</v>
      </c>
      <c r="H24" s="151">
        <f t="shared" si="3"/>
        <v>9.2995740653099859E-2</v>
      </c>
      <c r="I24" s="388">
        <v>6567</v>
      </c>
      <c r="J24" s="151">
        <f t="shared" si="4"/>
        <v>8.1047058387944765E-2</v>
      </c>
      <c r="K24" s="388">
        <v>7116</v>
      </c>
      <c r="L24" s="151">
        <f t="shared" si="1"/>
        <v>8.3140553803014369E-2</v>
      </c>
      <c r="M24" s="388">
        <v>8262</v>
      </c>
      <c r="N24" s="151">
        <f t="shared" si="5"/>
        <v>9.4695580414450767E-2</v>
      </c>
      <c r="O24" s="389">
        <f>SUM('DESGLOSE EUROPA I'!O24,C24,E24,G24,I24,K24,M24,)</f>
        <v>93051</v>
      </c>
      <c r="P24" s="390">
        <f t="shared" si="6"/>
        <v>9.2653885446974268E-2</v>
      </c>
      <c r="Q24" s="405">
        <v>4</v>
      </c>
    </row>
    <row r="25" spans="2:17">
      <c r="B25" s="241" t="s">
        <v>62</v>
      </c>
      <c r="C25" s="242">
        <v>7</v>
      </c>
      <c r="D25" s="243">
        <f t="shared" si="2"/>
        <v>7.2041660663194938E-5</v>
      </c>
      <c r="E25" s="242">
        <v>19</v>
      </c>
      <c r="F25" s="243">
        <f t="shared" si="7"/>
        <v>1.7110951008645532E-4</v>
      </c>
      <c r="G25" s="242">
        <v>14</v>
      </c>
      <c r="H25" s="243">
        <f t="shared" si="3"/>
        <v>1.7435922983037339E-4</v>
      </c>
      <c r="I25" s="242">
        <v>7</v>
      </c>
      <c r="J25" s="243">
        <f t="shared" si="4"/>
        <v>8.6390956101052731E-5</v>
      </c>
      <c r="K25" s="242">
        <v>11</v>
      </c>
      <c r="L25" s="243">
        <f t="shared" si="1"/>
        <v>1.2851968687930832E-4</v>
      </c>
      <c r="M25" s="242">
        <v>35</v>
      </c>
      <c r="N25" s="243">
        <f t="shared" si="5"/>
        <v>4.0115532734274714E-4</v>
      </c>
      <c r="O25" s="150">
        <f>SUM('DESGLOSE EUROPA I'!O25,C25,E25,G25,I25,K25,M25,)</f>
        <v>215</v>
      </c>
      <c r="P25" s="385">
        <f t="shared" si="6"/>
        <v>2.1408244265079868E-4</v>
      </c>
      <c r="Q25" s="406"/>
    </row>
    <row r="26" spans="2:17">
      <c r="B26" s="241" t="s">
        <v>101</v>
      </c>
      <c r="C26" s="242">
        <v>20</v>
      </c>
      <c r="D26" s="243">
        <f t="shared" si="2"/>
        <v>2.0583331618055699E-4</v>
      </c>
      <c r="E26" s="242">
        <v>28</v>
      </c>
      <c r="F26" s="243">
        <f t="shared" si="7"/>
        <v>2.5216138328530257E-4</v>
      </c>
      <c r="G26" s="242">
        <v>3</v>
      </c>
      <c r="H26" s="243">
        <f t="shared" si="3"/>
        <v>3.7362692106508578E-5</v>
      </c>
      <c r="I26" s="242">
        <v>23</v>
      </c>
      <c r="J26" s="243">
        <f t="shared" si="4"/>
        <v>2.8385599861774472E-4</v>
      </c>
      <c r="K26" s="242">
        <v>8</v>
      </c>
      <c r="L26" s="243">
        <f t="shared" si="1"/>
        <v>9.3468863184951515E-5</v>
      </c>
      <c r="M26" s="242">
        <v>20</v>
      </c>
      <c r="N26" s="243">
        <f t="shared" si="5"/>
        <v>2.2923161562442691E-4</v>
      </c>
      <c r="O26" s="150">
        <f>SUM('DESGLOSE EUROPA I'!O26,C26,E26,G26,I26,K26,M26,)</f>
        <v>169</v>
      </c>
      <c r="P26" s="385">
        <f t="shared" si="6"/>
        <v>1.6827875724644174E-4</v>
      </c>
      <c r="Q26" s="406"/>
    </row>
    <row r="27" spans="2:17">
      <c r="B27" s="241" t="s">
        <v>30</v>
      </c>
      <c r="C27" s="242">
        <v>226</v>
      </c>
      <c r="D27" s="243">
        <f t="shared" si="2"/>
        <v>2.3259164728402937E-3</v>
      </c>
      <c r="E27" s="242">
        <v>61</v>
      </c>
      <c r="F27" s="243">
        <f t="shared" si="7"/>
        <v>5.4935158501440921E-4</v>
      </c>
      <c r="G27" s="242">
        <v>21</v>
      </c>
      <c r="H27" s="243">
        <f t="shared" si="3"/>
        <v>2.6153884474556008E-4</v>
      </c>
      <c r="I27" s="242">
        <v>116</v>
      </c>
      <c r="J27" s="243">
        <f t="shared" si="4"/>
        <v>1.4316215582460168E-3</v>
      </c>
      <c r="K27" s="242">
        <v>279</v>
      </c>
      <c r="L27" s="243">
        <f t="shared" si="1"/>
        <v>3.2597266035751839E-3</v>
      </c>
      <c r="M27" s="242">
        <v>416</v>
      </c>
      <c r="N27" s="243">
        <f t="shared" si="5"/>
        <v>4.7680176049880799E-3</v>
      </c>
      <c r="O27" s="150">
        <f>SUM('DESGLOSE EUROPA I'!O27,C27,E27,G27,I27,K27,M27,)</f>
        <v>3862</v>
      </c>
      <c r="P27" s="385">
        <f t="shared" si="6"/>
        <v>3.8455181093831835E-3</v>
      </c>
      <c r="Q27" s="406"/>
    </row>
    <row r="28" spans="2:17">
      <c r="B28" s="241" t="s">
        <v>52</v>
      </c>
      <c r="C28" s="242">
        <v>271</v>
      </c>
      <c r="D28" s="243">
        <f t="shared" si="2"/>
        <v>2.7890414342465471E-3</v>
      </c>
      <c r="E28" s="242">
        <v>176</v>
      </c>
      <c r="F28" s="243">
        <f t="shared" si="7"/>
        <v>1.5850144092219021E-3</v>
      </c>
      <c r="G28" s="242">
        <v>136</v>
      </c>
      <c r="H28" s="243">
        <f t="shared" si="3"/>
        <v>1.6937753754950556E-3</v>
      </c>
      <c r="I28" s="242">
        <v>122</v>
      </c>
      <c r="J28" s="243">
        <f t="shared" si="4"/>
        <v>1.5056709491897762E-3</v>
      </c>
      <c r="K28" s="242">
        <v>699</v>
      </c>
      <c r="L28" s="243">
        <f t="shared" si="1"/>
        <v>8.1668419207851384E-3</v>
      </c>
      <c r="M28" s="242">
        <v>296</v>
      </c>
      <c r="N28" s="243">
        <f t="shared" si="5"/>
        <v>3.3926279112415185E-3</v>
      </c>
      <c r="O28" s="150">
        <f>SUM('DESGLOSE EUROPA I'!O28,C28,E28,G28,I28,K28,M28,)</f>
        <v>3061</v>
      </c>
      <c r="P28" s="385">
        <f t="shared" si="6"/>
        <v>3.0479365439725339E-3</v>
      </c>
      <c r="Q28" s="406"/>
    </row>
    <row r="29" spans="2:17">
      <c r="B29" s="241" t="s">
        <v>31</v>
      </c>
      <c r="C29" s="242">
        <v>272</v>
      </c>
      <c r="D29" s="243">
        <f t="shared" si="2"/>
        <v>2.7993331000555751E-3</v>
      </c>
      <c r="E29" s="242">
        <v>257</v>
      </c>
      <c r="F29" s="243">
        <f t="shared" si="7"/>
        <v>2.3144812680115272E-3</v>
      </c>
      <c r="G29" s="242">
        <v>216</v>
      </c>
      <c r="H29" s="243">
        <f t="shared" si="3"/>
        <v>2.6901138316686177E-3</v>
      </c>
      <c r="I29" s="242">
        <v>115</v>
      </c>
      <c r="J29" s="243">
        <f t="shared" si="4"/>
        <v>1.4192799930887235E-3</v>
      </c>
      <c r="K29" s="242">
        <v>97</v>
      </c>
      <c r="L29" s="243">
        <f t="shared" si="1"/>
        <v>1.1333099661175372E-3</v>
      </c>
      <c r="M29" s="242">
        <v>98</v>
      </c>
      <c r="N29" s="243">
        <f t="shared" si="5"/>
        <v>1.1232349165596919E-3</v>
      </c>
      <c r="O29" s="150">
        <f>SUM('DESGLOSE EUROPA I'!O29,C29,E29,G29,I29,K29,M29,)</f>
        <v>1714</v>
      </c>
      <c r="P29" s="385">
        <f t="shared" si="6"/>
        <v>1.7066851474579951E-3</v>
      </c>
      <c r="Q29" s="406"/>
    </row>
    <row r="30" spans="2:17">
      <c r="B30" s="241" t="s">
        <v>51</v>
      </c>
      <c r="C30" s="242">
        <v>48</v>
      </c>
      <c r="D30" s="243">
        <f t="shared" si="2"/>
        <v>4.939999588333368E-4</v>
      </c>
      <c r="E30" s="242">
        <v>118</v>
      </c>
      <c r="F30" s="243">
        <f t="shared" si="7"/>
        <v>1.0626801152737752E-3</v>
      </c>
      <c r="G30" s="242">
        <v>79</v>
      </c>
      <c r="H30" s="243">
        <f t="shared" si="3"/>
        <v>9.8388422547139262E-4</v>
      </c>
      <c r="I30" s="242">
        <v>30</v>
      </c>
      <c r="J30" s="243">
        <f t="shared" si="4"/>
        <v>3.7024695471879742E-4</v>
      </c>
      <c r="K30" s="242">
        <v>167</v>
      </c>
      <c r="L30" s="243">
        <f t="shared" si="1"/>
        <v>1.9511625189858627E-3</v>
      </c>
      <c r="M30" s="242">
        <v>127</v>
      </c>
      <c r="N30" s="243">
        <f t="shared" si="5"/>
        <v>1.4556207592151111E-3</v>
      </c>
      <c r="O30" s="150">
        <f>SUM('DESGLOSE EUROPA I'!O30,C30,E30,G30,I30,K30,M30,)</f>
        <v>1609</v>
      </c>
      <c r="P30" s="385">
        <f t="shared" si="6"/>
        <v>1.6021332568610933E-3</v>
      </c>
      <c r="Q30" s="406"/>
    </row>
    <row r="31" spans="2:17">
      <c r="B31" s="241" t="s">
        <v>109</v>
      </c>
      <c r="C31" s="242">
        <v>29</v>
      </c>
      <c r="D31" s="243">
        <f t="shared" si="2"/>
        <v>2.9845830846180762E-4</v>
      </c>
      <c r="E31" s="242">
        <v>81</v>
      </c>
      <c r="F31" s="243">
        <f t="shared" si="7"/>
        <v>7.2946685878962536E-4</v>
      </c>
      <c r="G31" s="242">
        <v>35</v>
      </c>
      <c r="H31" s="243">
        <f t="shared" si="3"/>
        <v>4.3589807457593342E-4</v>
      </c>
      <c r="I31" s="242">
        <v>44</v>
      </c>
      <c r="J31" s="243">
        <f t="shared" si="4"/>
        <v>5.4302886692090288E-4</v>
      </c>
      <c r="K31" s="242">
        <v>101</v>
      </c>
      <c r="L31" s="243">
        <f t="shared" si="1"/>
        <v>1.1800443977100128E-3</v>
      </c>
      <c r="M31" s="242">
        <v>63</v>
      </c>
      <c r="N31" s="243">
        <f t="shared" si="5"/>
        <v>7.220795892169448E-4</v>
      </c>
      <c r="O31" s="150">
        <f>SUM('DESGLOSE EUROPA I'!O31,C31,E31,G31,I31,K31,M31,)</f>
        <v>718</v>
      </c>
      <c r="P31" s="385">
        <f t="shared" si="6"/>
        <v>7.1493578522452764E-4</v>
      </c>
      <c r="Q31" s="406"/>
    </row>
    <row r="32" spans="2:17" s="13" customFormat="1">
      <c r="B32" s="387" t="s">
        <v>112</v>
      </c>
      <c r="C32" s="388">
        <v>4844</v>
      </c>
      <c r="D32" s="151">
        <f t="shared" si="2"/>
        <v>4.9852829178930899E-2</v>
      </c>
      <c r="E32" s="388">
        <v>4973</v>
      </c>
      <c r="F32" s="151">
        <f>E32/$E$37</f>
        <v>4.4785662824207491E-2</v>
      </c>
      <c r="G32" s="388">
        <v>6267</v>
      </c>
      <c r="H32" s="151">
        <f t="shared" si="3"/>
        <v>7.8050663810496426E-2</v>
      </c>
      <c r="I32" s="388">
        <v>8198</v>
      </c>
      <c r="J32" s="151">
        <f t="shared" si="4"/>
        <v>0.10117615115949005</v>
      </c>
      <c r="K32" s="388">
        <v>9263</v>
      </c>
      <c r="L32" s="151">
        <f t="shared" si="1"/>
        <v>0.10822525996027574</v>
      </c>
      <c r="M32" s="388">
        <v>8164</v>
      </c>
      <c r="N32" s="151">
        <f t="shared" si="5"/>
        <v>9.3572345497891063E-2</v>
      </c>
      <c r="O32" s="389">
        <f>SUM('DESGLOSE EUROPA I'!O32,C32,E32,G32,I32,K32,M32,)</f>
        <v>82236</v>
      </c>
      <c r="P32" s="390">
        <f t="shared" si="6"/>
        <v>8.1885040715493393E-2</v>
      </c>
      <c r="Q32" s="405">
        <v>5</v>
      </c>
    </row>
    <row r="33" spans="2:17">
      <c r="B33" s="241" t="s">
        <v>115</v>
      </c>
      <c r="C33" s="242">
        <v>11</v>
      </c>
      <c r="D33" s="243">
        <f t="shared" si="2"/>
        <v>1.1320832389930635E-4</v>
      </c>
      <c r="E33" s="242">
        <v>15</v>
      </c>
      <c r="F33" s="243">
        <f>E33/$E$37</f>
        <v>1.3508645533141212E-4</v>
      </c>
      <c r="G33" s="242">
        <v>4</v>
      </c>
      <c r="H33" s="243">
        <f t="shared" si="3"/>
        <v>4.981692280867811E-5</v>
      </c>
      <c r="I33" s="242">
        <v>1</v>
      </c>
      <c r="J33" s="243">
        <f t="shared" si="4"/>
        <v>1.2341565157293247E-5</v>
      </c>
      <c r="K33" s="242">
        <v>22</v>
      </c>
      <c r="L33" s="243">
        <f t="shared" si="1"/>
        <v>2.5703937375861664E-4</v>
      </c>
      <c r="M33" s="242">
        <v>13</v>
      </c>
      <c r="N33" s="243">
        <f t="shared" si="5"/>
        <v>1.490005501558775E-4</v>
      </c>
      <c r="O33" s="150">
        <f>SUM('DESGLOSE EUROPA I'!O33,C33,E33,G33,I33,K33,M33,)</f>
        <v>165</v>
      </c>
      <c r="P33" s="385">
        <f t="shared" si="6"/>
        <v>1.642958280808455E-4</v>
      </c>
      <c r="Q33" s="406"/>
    </row>
    <row r="34" spans="2:17">
      <c r="B34" s="241" t="s">
        <v>32</v>
      </c>
      <c r="C34" s="242">
        <v>222</v>
      </c>
      <c r="D34" s="243">
        <f t="shared" si="2"/>
        <v>2.2847498096041827E-3</v>
      </c>
      <c r="E34" s="242">
        <v>163</v>
      </c>
      <c r="F34" s="243">
        <f>E34/$E$37</f>
        <v>1.4679394812680115E-3</v>
      </c>
      <c r="G34" s="242">
        <v>71</v>
      </c>
      <c r="H34" s="243">
        <f>G34/$G$37</f>
        <v>8.8425037985403641E-4</v>
      </c>
      <c r="I34" s="242">
        <v>252</v>
      </c>
      <c r="J34" s="243">
        <f t="shared" si="4"/>
        <v>3.1100744196378986E-3</v>
      </c>
      <c r="K34" s="242">
        <v>2706</v>
      </c>
      <c r="L34" s="243">
        <f t="shared" si="1"/>
        <v>3.1615842972309849E-2</v>
      </c>
      <c r="M34" s="242">
        <v>7165</v>
      </c>
      <c r="N34" s="243">
        <f t="shared" si="5"/>
        <v>8.2122226297450945E-2</v>
      </c>
      <c r="O34" s="150">
        <f>SUM('DESGLOSE EUROPA I'!O34,C34,E34,G34,I34,K34,M34,)</f>
        <v>33179</v>
      </c>
      <c r="P34" s="385">
        <f t="shared" si="6"/>
        <v>3.303740169632953E-2</v>
      </c>
      <c r="Q34" s="406"/>
    </row>
    <row r="35" spans="2:17">
      <c r="B35" s="241" t="s">
        <v>33</v>
      </c>
      <c r="C35" s="242">
        <v>980</v>
      </c>
      <c r="D35" s="243">
        <f t="shared" si="2"/>
        <v>1.0085832492847292E-2</v>
      </c>
      <c r="E35" s="242">
        <v>508</v>
      </c>
      <c r="F35" s="243">
        <f>E35/$E$37</f>
        <v>4.5749279538904895E-3</v>
      </c>
      <c r="G35" s="242">
        <v>459</v>
      </c>
      <c r="H35" s="243">
        <f t="shared" si="3"/>
        <v>5.7164918922958125E-3</v>
      </c>
      <c r="I35" s="242">
        <v>850</v>
      </c>
      <c r="J35" s="243">
        <f t="shared" si="4"/>
        <v>1.0490330383699261E-2</v>
      </c>
      <c r="K35" s="242">
        <v>1070</v>
      </c>
      <c r="L35" s="243">
        <f>K35/$K$37</f>
        <v>1.2501460450987266E-2</v>
      </c>
      <c r="M35" s="242">
        <v>1740</v>
      </c>
      <c r="N35" s="243">
        <f t="shared" si="5"/>
        <v>1.9943150559325142E-2</v>
      </c>
      <c r="O35" s="150">
        <f>SUM('DESGLOSE EUROPA I'!O35,C35,E35,G35,I35,K35,M35,)</f>
        <v>11620</v>
      </c>
      <c r="P35" s="385">
        <f t="shared" si="6"/>
        <v>1.1570409226057119E-2</v>
      </c>
      <c r="Q35" s="406"/>
    </row>
    <row r="36" spans="2:17">
      <c r="B36" s="241" t="s">
        <v>91</v>
      </c>
      <c r="C36" s="242">
        <v>2334</v>
      </c>
      <c r="D36" s="243">
        <f t="shared" si="2"/>
        <v>2.4020747998270999E-2</v>
      </c>
      <c r="E36" s="242">
        <v>2051</v>
      </c>
      <c r="F36" s="243">
        <f>E36/$E$37</f>
        <v>1.8470821325648416E-2</v>
      </c>
      <c r="G36" s="242">
        <v>1055</v>
      </c>
      <c r="H36" s="243">
        <f t="shared" si="3"/>
        <v>1.3139213390788851E-2</v>
      </c>
      <c r="I36" s="242">
        <v>1209</v>
      </c>
      <c r="J36" s="243">
        <f t="shared" si="4"/>
        <v>1.4920952275167538E-2</v>
      </c>
      <c r="K36" s="242">
        <v>1512</v>
      </c>
      <c r="L36" s="243">
        <f>K36/$K$37</f>
        <v>1.7665615141955835E-2</v>
      </c>
      <c r="M36" s="242">
        <v>1849</v>
      </c>
      <c r="N36" s="243">
        <f t="shared" si="5"/>
        <v>2.1192462864478269E-2</v>
      </c>
      <c r="O36" s="150">
        <f>SUM('DESGLOSE EUROPA I'!O36,C36,E36,G36,I36,K36,M36,)</f>
        <v>19864</v>
      </c>
      <c r="P36" s="385">
        <f>O36/$O$37</f>
        <v>1.9779226236350998E-2</v>
      </c>
      <c r="Q36" s="406"/>
    </row>
    <row r="37" spans="2:17">
      <c r="B37" s="306" t="s">
        <v>37</v>
      </c>
      <c r="C37" s="307">
        <f t="shared" ref="C37:N37" si="8">SUM(C10:C36)</f>
        <v>97166</v>
      </c>
      <c r="D37" s="308">
        <f t="shared" si="8"/>
        <v>0.99999999999999989</v>
      </c>
      <c r="E37" s="307">
        <f t="shared" si="8"/>
        <v>111040</v>
      </c>
      <c r="F37" s="308">
        <f t="shared" si="8"/>
        <v>0.99999999999999989</v>
      </c>
      <c r="G37" s="307">
        <f t="shared" si="8"/>
        <v>80294</v>
      </c>
      <c r="H37" s="308">
        <f t="shared" si="8"/>
        <v>1.0000000000000002</v>
      </c>
      <c r="I37" s="307">
        <f t="shared" si="8"/>
        <v>81027</v>
      </c>
      <c r="J37" s="308">
        <f t="shared" si="8"/>
        <v>1.0000000000000002</v>
      </c>
      <c r="K37" s="307">
        <f t="shared" si="8"/>
        <v>85590</v>
      </c>
      <c r="L37" s="308">
        <f t="shared" si="8"/>
        <v>1</v>
      </c>
      <c r="M37" s="307">
        <f t="shared" si="8"/>
        <v>87248</v>
      </c>
      <c r="N37" s="308">
        <f t="shared" si="8"/>
        <v>1.0000000000000002</v>
      </c>
      <c r="O37" s="307">
        <f>SUM(O10:O36)</f>
        <v>1004286</v>
      </c>
      <c r="P37" s="386">
        <f>SUM(P10:P36)</f>
        <v>1</v>
      </c>
      <c r="Q37" s="392"/>
    </row>
    <row r="38" spans="2:17">
      <c r="B38" s="5"/>
      <c r="C38" s="52"/>
      <c r="D38" s="5"/>
      <c r="E38" s="52"/>
      <c r="F38" s="5"/>
      <c r="H38" s="5"/>
      <c r="I38" s="52"/>
      <c r="J38" s="5"/>
      <c r="L38" s="5"/>
      <c r="M38" s="52"/>
      <c r="N38" s="5"/>
      <c r="O38" s="54"/>
    </row>
  </sheetData>
  <mergeCells count="9">
    <mergeCell ref="M8:N8"/>
    <mergeCell ref="O8:P8"/>
    <mergeCell ref="Q8:Q9"/>
    <mergeCell ref="B8:B9"/>
    <mergeCell ref="C8:D8"/>
    <mergeCell ref="E8:F8"/>
    <mergeCell ref="G8:H8"/>
    <mergeCell ref="I8:J8"/>
    <mergeCell ref="K8:L8"/>
  </mergeCells>
  <pageMargins left="0" right="0" top="0" bottom="0" header="0" footer="0"/>
  <pageSetup scale="96" orientation="landscape" r:id="rId1"/>
  <headerFooter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2:S36"/>
  <sheetViews>
    <sheetView zoomScaleNormal="100" workbookViewId="0">
      <selection activeCell="U18" sqref="U18"/>
    </sheetView>
  </sheetViews>
  <sheetFormatPr baseColWidth="10" defaultRowHeight="12.75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2"/>
      <c r="F2" s="22"/>
      <c r="G2" s="22"/>
      <c r="H2" s="22"/>
      <c r="I2" s="22"/>
      <c r="J2" s="22"/>
      <c r="K2" s="22"/>
      <c r="M2" s="22" t="s">
        <v>128</v>
      </c>
    </row>
    <row r="3" spans="1:19" ht="18.75">
      <c r="E3" s="22"/>
      <c r="F3" s="22"/>
      <c r="G3" s="22"/>
      <c r="H3" s="22"/>
      <c r="I3" s="22"/>
      <c r="J3" s="22"/>
      <c r="K3" s="22"/>
      <c r="L3" s="12"/>
      <c r="M3" s="22" t="s">
        <v>127</v>
      </c>
    </row>
    <row r="4" spans="1:19" ht="15.75">
      <c r="E4" s="10"/>
      <c r="F4" s="10"/>
      <c r="G4" s="10"/>
      <c r="H4" s="10"/>
      <c r="I4" s="10"/>
      <c r="J4" s="10"/>
      <c r="K4" s="10"/>
      <c r="M4" s="132" t="s">
        <v>363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>
      <c r="A7" s="5"/>
      <c r="B7" s="531" t="s">
        <v>34</v>
      </c>
      <c r="C7" s="538"/>
      <c r="D7" s="534" t="s">
        <v>356</v>
      </c>
      <c r="E7" s="534"/>
      <c r="F7" s="534" t="s">
        <v>357</v>
      </c>
      <c r="G7" s="534"/>
      <c r="H7" s="534" t="s">
        <v>358</v>
      </c>
      <c r="I7" s="534"/>
      <c r="J7" s="534" t="s">
        <v>359</v>
      </c>
      <c r="K7" s="534"/>
      <c r="L7" s="534" t="s">
        <v>360</v>
      </c>
      <c r="M7" s="534"/>
      <c r="N7" s="534" t="s">
        <v>361</v>
      </c>
      <c r="O7" s="534"/>
      <c r="P7" s="477" t="s">
        <v>284</v>
      </c>
      <c r="Q7" s="477"/>
      <c r="R7" s="510" t="s">
        <v>335</v>
      </c>
      <c r="S7" s="510" t="s">
        <v>364</v>
      </c>
    </row>
    <row r="8" spans="1:19" ht="15">
      <c r="A8" s="5"/>
      <c r="B8" s="538"/>
      <c r="C8" s="538"/>
      <c r="D8" s="269" t="s">
        <v>60</v>
      </c>
      <c r="E8" s="269" t="s">
        <v>36</v>
      </c>
      <c r="F8" s="269" t="s">
        <v>60</v>
      </c>
      <c r="G8" s="269" t="s">
        <v>36</v>
      </c>
      <c r="H8" s="269" t="s">
        <v>60</v>
      </c>
      <c r="I8" s="269" t="s">
        <v>36</v>
      </c>
      <c r="J8" s="269" t="s">
        <v>60</v>
      </c>
      <c r="K8" s="269" t="s">
        <v>36</v>
      </c>
      <c r="L8" s="269" t="s">
        <v>60</v>
      </c>
      <c r="M8" s="269" t="s">
        <v>36</v>
      </c>
      <c r="N8" s="269" t="s">
        <v>60</v>
      </c>
      <c r="O8" s="269" t="s">
        <v>36</v>
      </c>
      <c r="P8" s="268" t="s">
        <v>60</v>
      </c>
      <c r="Q8" s="268" t="s">
        <v>36</v>
      </c>
      <c r="R8" s="510"/>
      <c r="S8" s="510"/>
    </row>
    <row r="9" spans="1:19">
      <c r="B9" s="55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9">
      <c r="B10" s="55"/>
      <c r="C10" s="55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31"/>
      <c r="Q10" s="31"/>
    </row>
    <row r="11" spans="1:19" s="13" customFormat="1">
      <c r="B11" s="394">
        <v>1</v>
      </c>
      <c r="C11" s="381" t="s">
        <v>81</v>
      </c>
      <c r="D11" s="316">
        <v>89850</v>
      </c>
      <c r="E11" s="395">
        <f t="shared" ref="E11:E25" si="0">D11/$D$33</f>
        <v>0.27006474340092218</v>
      </c>
      <c r="F11" s="396">
        <v>101692</v>
      </c>
      <c r="G11" s="395">
        <f>F11/$F$33</f>
        <v>0.3119223844155366</v>
      </c>
      <c r="H11" s="396">
        <v>134892</v>
      </c>
      <c r="I11" s="395">
        <f>H11/$H$33</f>
        <v>0.34336594951788457</v>
      </c>
      <c r="J11" s="396">
        <v>114837</v>
      </c>
      <c r="K11" s="395">
        <f>J11/$J$33</f>
        <v>0.32757037070844219</v>
      </c>
      <c r="L11" s="396">
        <v>115835</v>
      </c>
      <c r="M11" s="395">
        <f>L11/$L$33</f>
        <v>0.33118045310552258</v>
      </c>
      <c r="N11" s="396">
        <v>133819</v>
      </c>
      <c r="O11" s="395">
        <f>N11/$N$33</f>
        <v>0.37798347051413139</v>
      </c>
      <c r="P11" s="397">
        <f>SUM(D11,F11,H11,J11,L11,N11,)</f>
        <v>690925</v>
      </c>
      <c r="Q11" s="395">
        <f>P11/$P$33</f>
        <v>0.32808436339738556</v>
      </c>
      <c r="R11" s="379">
        <v>1</v>
      </c>
      <c r="S11" s="380">
        <v>1</v>
      </c>
    </row>
    <row r="12" spans="1:19" s="13" customFormat="1">
      <c r="B12" s="394">
        <v>2</v>
      </c>
      <c r="C12" s="381" t="s">
        <v>153</v>
      </c>
      <c r="D12" s="316">
        <v>90095</v>
      </c>
      <c r="E12" s="395">
        <f t="shared" si="0"/>
        <v>0.27080114698615559</v>
      </c>
      <c r="F12" s="396">
        <v>89828</v>
      </c>
      <c r="G12" s="395">
        <f t="shared" ref="G12:G25" si="1">F12/$F$33</f>
        <v>0.27553164405537134</v>
      </c>
      <c r="H12" s="396">
        <v>100975</v>
      </c>
      <c r="I12" s="395">
        <f t="shared" ref="I12:I25" si="2">H12/$H$33</f>
        <v>0.25703063749198174</v>
      </c>
      <c r="J12" s="396">
        <v>74825</v>
      </c>
      <c r="K12" s="395">
        <f>J12/$J$33</f>
        <v>0.21343689741337016</v>
      </c>
      <c r="L12" s="396">
        <v>42209</v>
      </c>
      <c r="M12" s="395">
        <f t="shared" ref="M12:M25" si="3">L12/$L$33</f>
        <v>0.12067851465559634</v>
      </c>
      <c r="N12" s="396">
        <v>30352</v>
      </c>
      <c r="O12" s="395">
        <f t="shared" ref="O12:O25" si="4">N12/$N$33</f>
        <v>8.5731878859092628E-2</v>
      </c>
      <c r="P12" s="397">
        <f t="shared" ref="P12:P23" si="5">SUM(D12,F12,H12,J12,L12,N12,)</f>
        <v>428284</v>
      </c>
      <c r="Q12" s="395">
        <f t="shared" ref="Q12:Q25" si="6">P12/$P$33</f>
        <v>0.20336980640921357</v>
      </c>
      <c r="R12" s="379">
        <v>2</v>
      </c>
      <c r="S12" s="380">
        <v>2</v>
      </c>
    </row>
    <row r="13" spans="1:19" s="13" customFormat="1">
      <c r="B13" s="394">
        <v>3</v>
      </c>
      <c r="C13" s="381" t="s">
        <v>83</v>
      </c>
      <c r="D13" s="316">
        <v>45101</v>
      </c>
      <c r="E13" s="395">
        <f t="shared" si="0"/>
        <v>0.13556137999026144</v>
      </c>
      <c r="F13" s="396">
        <v>39217</v>
      </c>
      <c r="G13" s="395">
        <f t="shared" si="1"/>
        <v>0.1202912731544674</v>
      </c>
      <c r="H13" s="396">
        <v>58678</v>
      </c>
      <c r="I13" s="395">
        <f t="shared" si="2"/>
        <v>0.14936413713052243</v>
      </c>
      <c r="J13" s="396">
        <v>59804</v>
      </c>
      <c r="K13" s="395">
        <f t="shared" ref="K13:K25" si="7">J13/$J$33</f>
        <v>0.17058977898976529</v>
      </c>
      <c r="L13" s="396">
        <v>85925</v>
      </c>
      <c r="M13" s="395">
        <f t="shared" si="3"/>
        <v>0.24566564883750186</v>
      </c>
      <c r="N13" s="396">
        <v>88609</v>
      </c>
      <c r="O13" s="395">
        <f t="shared" si="4"/>
        <v>0.25028387104063454</v>
      </c>
      <c r="P13" s="397">
        <f t="shared" si="5"/>
        <v>377334</v>
      </c>
      <c r="Q13" s="395">
        <f t="shared" si="6"/>
        <v>0.17917630014573085</v>
      </c>
      <c r="R13" s="379">
        <v>3</v>
      </c>
      <c r="S13" s="380">
        <v>3</v>
      </c>
    </row>
    <row r="14" spans="1:19">
      <c r="B14" s="165">
        <v>4</v>
      </c>
      <c r="C14" s="165" t="s">
        <v>21</v>
      </c>
      <c r="D14" s="252">
        <v>11728</v>
      </c>
      <c r="E14" s="164">
        <f t="shared" si="0"/>
        <v>3.5251188765787589E-2</v>
      </c>
      <c r="F14" s="163">
        <v>10592</v>
      </c>
      <c r="G14" s="164">
        <f t="shared" si="1"/>
        <v>3.2489103328967511E-2</v>
      </c>
      <c r="H14" s="163">
        <v>13284</v>
      </c>
      <c r="I14" s="164">
        <f t="shared" si="2"/>
        <v>3.3814260841232832E-2</v>
      </c>
      <c r="J14" s="163">
        <v>14513</v>
      </c>
      <c r="K14" s="164">
        <f t="shared" si="7"/>
        <v>4.1398058030875255E-2</v>
      </c>
      <c r="L14" s="163">
        <v>11253</v>
      </c>
      <c r="M14" s="164">
        <f t="shared" si="3"/>
        <v>3.2173122448279412E-2</v>
      </c>
      <c r="N14" s="163">
        <v>7841</v>
      </c>
      <c r="O14" s="164">
        <f t="shared" si="4"/>
        <v>2.2147590344430194E-2</v>
      </c>
      <c r="P14" s="157">
        <f t="shared" si="5"/>
        <v>69211</v>
      </c>
      <c r="Q14" s="164">
        <f t="shared" si="6"/>
        <v>3.2864705829281693E-2</v>
      </c>
      <c r="R14" s="144">
        <v>7</v>
      </c>
      <c r="S14" s="379">
        <v>6</v>
      </c>
    </row>
    <row r="15" spans="1:19">
      <c r="B15" s="165">
        <v>5</v>
      </c>
      <c r="C15" s="165" t="s">
        <v>152</v>
      </c>
      <c r="D15" s="252">
        <v>1235</v>
      </c>
      <c r="E15" s="164">
        <f t="shared" si="0"/>
        <v>3.7120752153604769E-3</v>
      </c>
      <c r="F15" s="163">
        <v>1080</v>
      </c>
      <c r="G15" s="164">
        <f t="shared" si="1"/>
        <v>3.3127106868660224E-3</v>
      </c>
      <c r="H15" s="163">
        <v>1152</v>
      </c>
      <c r="I15" s="164">
        <f t="shared" si="2"/>
        <v>2.9324020241719528E-3</v>
      </c>
      <c r="J15" s="163">
        <v>1689</v>
      </c>
      <c r="K15" s="164">
        <f t="shared" si="7"/>
        <v>4.817840557717102E-3</v>
      </c>
      <c r="L15" s="163">
        <v>1334</v>
      </c>
      <c r="M15" s="164">
        <f t="shared" si="3"/>
        <v>3.8140002973433514E-3</v>
      </c>
      <c r="N15" s="163">
        <v>1030</v>
      </c>
      <c r="O15" s="164">
        <f t="shared" si="4"/>
        <v>2.909325093070157E-3</v>
      </c>
      <c r="P15" s="157">
        <f>SUM(D15,F15,H15,J15,L15,N15,)</f>
        <v>7520</v>
      </c>
      <c r="Q15" s="164">
        <f t="shared" si="6"/>
        <v>3.5708570579271841E-3</v>
      </c>
      <c r="R15" s="144">
        <v>13</v>
      </c>
      <c r="S15" s="379">
        <v>13</v>
      </c>
    </row>
    <row r="16" spans="1:19">
      <c r="B16" s="165">
        <v>6</v>
      </c>
      <c r="C16" s="165" t="s">
        <v>24</v>
      </c>
      <c r="D16" s="252">
        <v>6587</v>
      </c>
      <c r="E16" s="164">
        <f t="shared" si="0"/>
        <v>1.9798736391562318E-2</v>
      </c>
      <c r="F16" s="163">
        <v>6029</v>
      </c>
      <c r="G16" s="164">
        <f t="shared" si="1"/>
        <v>1.8492900676958565E-2</v>
      </c>
      <c r="H16" s="163">
        <v>9896</v>
      </c>
      <c r="I16" s="164">
        <f t="shared" si="2"/>
        <v>2.51901479437549E-2</v>
      </c>
      <c r="J16" s="163">
        <v>9995</v>
      </c>
      <c r="K16" s="164">
        <f t="shared" si="7"/>
        <v>2.851054847506361E-2</v>
      </c>
      <c r="L16" s="163">
        <v>9889</v>
      </c>
      <c r="M16" s="164">
        <f t="shared" si="3"/>
        <v>2.8273350030306149E-2</v>
      </c>
      <c r="N16" s="163">
        <v>15941</v>
      </c>
      <c r="O16" s="164">
        <f t="shared" si="4"/>
        <v>4.5026748843331431E-2</v>
      </c>
      <c r="P16" s="157">
        <f t="shared" si="5"/>
        <v>58337</v>
      </c>
      <c r="Q16" s="164">
        <f t="shared" si="6"/>
        <v>2.7701208535677944E-2</v>
      </c>
      <c r="R16" s="144">
        <v>5</v>
      </c>
      <c r="S16" s="379">
        <v>7</v>
      </c>
    </row>
    <row r="17" spans="2:19">
      <c r="B17" s="165">
        <v>7</v>
      </c>
      <c r="C17" s="165" t="s">
        <v>26</v>
      </c>
      <c r="D17" s="252">
        <v>8800</v>
      </c>
      <c r="E17" s="164">
        <f t="shared" si="0"/>
        <v>2.6450414490017973E-2</v>
      </c>
      <c r="F17" s="163">
        <v>9139</v>
      </c>
      <c r="G17" s="164">
        <f t="shared" si="1"/>
        <v>2.8032280525248685E-2</v>
      </c>
      <c r="H17" s="163">
        <v>9608</v>
      </c>
      <c r="I17" s="164">
        <f t="shared" si="2"/>
        <v>2.4457047437711911E-2</v>
      </c>
      <c r="J17" s="163">
        <v>8960</v>
      </c>
      <c r="K17" s="164">
        <f t="shared" si="7"/>
        <v>2.5558230548931461E-2</v>
      </c>
      <c r="L17" s="163">
        <v>6251</v>
      </c>
      <c r="M17" s="164">
        <f t="shared" si="3"/>
        <v>1.7872050868585676E-2</v>
      </c>
      <c r="N17" s="163">
        <v>3518</v>
      </c>
      <c r="O17" s="164">
        <f t="shared" si="4"/>
        <v>9.9368987159425375E-3</v>
      </c>
      <c r="P17" s="157">
        <f>SUM(D17,F17,H17,J17,L17,N17,)</f>
        <v>46276</v>
      </c>
      <c r="Q17" s="164">
        <f t="shared" si="6"/>
        <v>2.1974066650616804E-2</v>
      </c>
      <c r="R17" s="144">
        <v>9</v>
      </c>
      <c r="S17" s="379">
        <v>8</v>
      </c>
    </row>
    <row r="18" spans="2:19" s="13" customFormat="1">
      <c r="B18" s="394">
        <v>8</v>
      </c>
      <c r="C18" s="381" t="s">
        <v>27</v>
      </c>
      <c r="D18" s="316">
        <v>18228</v>
      </c>
      <c r="E18" s="395">
        <f t="shared" si="0"/>
        <v>5.4788426741369051E-2</v>
      </c>
      <c r="F18" s="396">
        <v>14553</v>
      </c>
      <c r="G18" s="395">
        <f t="shared" si="1"/>
        <v>4.4638776505519652E-2</v>
      </c>
      <c r="H18" s="396">
        <v>17864</v>
      </c>
      <c r="I18" s="395">
        <f t="shared" si="2"/>
        <v>4.5472595277610904E-2</v>
      </c>
      <c r="J18" s="396">
        <v>22914</v>
      </c>
      <c r="K18" s="395">
        <f t="shared" si="7"/>
        <v>6.5361751651586544E-2</v>
      </c>
      <c r="L18" s="396">
        <v>29441</v>
      </c>
      <c r="M18" s="395">
        <f t="shared" si="3"/>
        <v>8.4173900115506461E-2</v>
      </c>
      <c r="N18" s="396">
        <v>27946</v>
      </c>
      <c r="O18" s="395">
        <f t="shared" si="4"/>
        <v>7.8935921408678264E-2</v>
      </c>
      <c r="P18" s="397">
        <f>SUM(D18,F18,H18,J18,L18,N18,)</f>
        <v>130946</v>
      </c>
      <c r="Q18" s="395">
        <f t="shared" si="6"/>
        <v>6.2179447913209181E-2</v>
      </c>
      <c r="R18" s="379">
        <v>4</v>
      </c>
      <c r="S18" s="380">
        <v>4</v>
      </c>
    </row>
    <row r="19" spans="2:19">
      <c r="B19" s="165">
        <v>9</v>
      </c>
      <c r="C19" s="165" t="s">
        <v>28</v>
      </c>
      <c r="D19" s="252">
        <v>2631</v>
      </c>
      <c r="E19" s="164">
        <f t="shared" si="0"/>
        <v>7.9080727867315102E-3</v>
      </c>
      <c r="F19" s="163">
        <v>2068</v>
      </c>
      <c r="G19" s="164">
        <f t="shared" si="1"/>
        <v>6.3432275004064202E-3</v>
      </c>
      <c r="H19" s="163">
        <v>2016</v>
      </c>
      <c r="I19" s="164">
        <f t="shared" si="2"/>
        <v>5.1317035423009173E-3</v>
      </c>
      <c r="J19" s="163">
        <v>3190</v>
      </c>
      <c r="K19" s="164">
        <f t="shared" si="7"/>
        <v>9.0994146708807313E-3</v>
      </c>
      <c r="L19" s="163">
        <v>3153</v>
      </c>
      <c r="M19" s="164">
        <f t="shared" si="3"/>
        <v>9.0146498782035893E-3</v>
      </c>
      <c r="N19" s="163">
        <v>3377</v>
      </c>
      <c r="O19" s="164">
        <f t="shared" si="4"/>
        <v>9.5386318828135155E-3</v>
      </c>
      <c r="P19" s="157">
        <f>SUM(D19,F19,H19,J19,L19,N19,)</f>
        <v>16435</v>
      </c>
      <c r="Q19" s="164">
        <f t="shared" si="6"/>
        <v>7.804127094020381E-3</v>
      </c>
      <c r="R19" s="144">
        <v>11</v>
      </c>
      <c r="S19" s="379">
        <v>12</v>
      </c>
    </row>
    <row r="20" spans="2:19">
      <c r="B20" s="165">
        <v>10</v>
      </c>
      <c r="C20" s="165" t="s">
        <v>29</v>
      </c>
      <c r="D20" s="252">
        <v>7456</v>
      </c>
      <c r="E20" s="164">
        <f t="shared" si="0"/>
        <v>2.2410714822451591E-2</v>
      </c>
      <c r="F20" s="163">
        <v>6325</v>
      </c>
      <c r="G20" s="164">
        <f t="shared" si="1"/>
        <v>1.9400828791136658E-2</v>
      </c>
      <c r="H20" s="163">
        <v>6191</v>
      </c>
      <c r="I20" s="164">
        <f t="shared" si="2"/>
        <v>1.5759115392056041E-2</v>
      </c>
      <c r="J20" s="163">
        <v>6158</v>
      </c>
      <c r="K20" s="164">
        <f t="shared" si="7"/>
        <v>1.7565578540214278E-2</v>
      </c>
      <c r="L20" s="163">
        <v>5791</v>
      </c>
      <c r="M20" s="164">
        <f t="shared" si="3"/>
        <v>1.6556878352260381E-2</v>
      </c>
      <c r="N20" s="163">
        <v>7729</v>
      </c>
      <c r="O20" s="164">
        <f t="shared" si="4"/>
        <v>2.1831236547902179E-2</v>
      </c>
      <c r="P20" s="157">
        <f>SUM(D20,F20,H20,J20,L20,N20,)</f>
        <v>39650</v>
      </c>
      <c r="Q20" s="164">
        <f t="shared" si="6"/>
        <v>1.8827723716331495E-2</v>
      </c>
      <c r="R20" s="144">
        <v>8</v>
      </c>
      <c r="S20" s="379">
        <v>10</v>
      </c>
    </row>
    <row r="21" spans="2:19">
      <c r="B21" s="165">
        <v>11</v>
      </c>
      <c r="C21" s="165" t="s">
        <v>112</v>
      </c>
      <c r="D21" s="252">
        <v>8771</v>
      </c>
      <c r="E21" s="164">
        <f t="shared" si="0"/>
        <v>2.6363248351357688E-2</v>
      </c>
      <c r="F21" s="163">
        <v>6340</v>
      </c>
      <c r="G21" s="164">
        <f t="shared" si="1"/>
        <v>1.9446838661787577E-2</v>
      </c>
      <c r="H21" s="163">
        <v>6613</v>
      </c>
      <c r="I21" s="164">
        <f t="shared" si="2"/>
        <v>1.6833311272438475E-2</v>
      </c>
      <c r="J21" s="163">
        <v>5915</v>
      </c>
      <c r="K21" s="164">
        <f t="shared" si="7"/>
        <v>1.6872425635818034E-2</v>
      </c>
      <c r="L21" s="163">
        <v>7211</v>
      </c>
      <c r="M21" s="164">
        <f t="shared" si="3"/>
        <v>2.0616758728742808E-2</v>
      </c>
      <c r="N21" s="163">
        <v>5677</v>
      </c>
      <c r="O21" s="164">
        <f t="shared" si="4"/>
        <v>1.6035183061513865E-2</v>
      </c>
      <c r="P21" s="157">
        <f>SUM(D21,F21,H21,J21,L21,N21,)</f>
        <v>40527</v>
      </c>
      <c r="Q21" s="164">
        <f t="shared" si="6"/>
        <v>1.9244165423751992E-2</v>
      </c>
      <c r="R21" s="144">
        <v>10</v>
      </c>
      <c r="S21" s="379">
        <v>9</v>
      </c>
    </row>
    <row r="22" spans="2:19">
      <c r="B22" s="165">
        <v>12</v>
      </c>
      <c r="C22" s="165" t="s">
        <v>33</v>
      </c>
      <c r="D22" s="252">
        <v>1529</v>
      </c>
      <c r="E22" s="164">
        <f t="shared" si="0"/>
        <v>4.5957595176406227E-3</v>
      </c>
      <c r="F22" s="163">
        <v>1292</v>
      </c>
      <c r="G22" s="164">
        <f t="shared" si="1"/>
        <v>3.9629835253989819E-3</v>
      </c>
      <c r="H22" s="163">
        <v>1110</v>
      </c>
      <c r="I22" s="164">
        <f t="shared" si="2"/>
        <v>2.8254915337073503E-3</v>
      </c>
      <c r="J22" s="163">
        <v>1014</v>
      </c>
      <c r="K22" s="164">
        <f t="shared" si="7"/>
        <v>2.8924158232830916E-3</v>
      </c>
      <c r="L22" s="163">
        <v>724</v>
      </c>
      <c r="M22" s="164">
        <f t="shared" si="3"/>
        <v>2.0699671778685058E-3</v>
      </c>
      <c r="N22" s="163">
        <v>344</v>
      </c>
      <c r="O22" s="164">
        <f t="shared" si="4"/>
        <v>9.7165808933605247E-4</v>
      </c>
      <c r="P22" s="157">
        <f t="shared" si="5"/>
        <v>6013</v>
      </c>
      <c r="Q22" s="164">
        <f t="shared" si="6"/>
        <v>2.8552611023026806E-3</v>
      </c>
      <c r="R22" s="144">
        <v>14</v>
      </c>
      <c r="S22" s="379">
        <v>14</v>
      </c>
    </row>
    <row r="23" spans="2:19" s="13" customFormat="1">
      <c r="B23" s="394">
        <v>13</v>
      </c>
      <c r="C23" s="381" t="s">
        <v>105</v>
      </c>
      <c r="D23" s="316">
        <v>17085</v>
      </c>
      <c r="E23" s="395">
        <f t="shared" si="0"/>
        <v>5.1352878586586034E-2</v>
      </c>
      <c r="F23" s="396">
        <v>14240</v>
      </c>
      <c r="G23" s="395">
        <f t="shared" si="1"/>
        <v>4.3678703871270513E-2</v>
      </c>
      <c r="H23" s="396">
        <v>12769</v>
      </c>
      <c r="I23" s="395">
        <f t="shared" si="2"/>
        <v>3.2503334589107348E-2</v>
      </c>
      <c r="J23" s="396">
        <v>14978</v>
      </c>
      <c r="K23" s="395">
        <f t="shared" si="7"/>
        <v>4.2724461736818688E-2</v>
      </c>
      <c r="L23" s="396">
        <v>15048</v>
      </c>
      <c r="M23" s="395">
        <f t="shared" si="3"/>
        <v>4.3023295707963087E-2</v>
      </c>
      <c r="N23" s="396">
        <v>13561</v>
      </c>
      <c r="O23" s="395">
        <f t="shared" si="4"/>
        <v>3.8304230667111069E-2</v>
      </c>
      <c r="P23" s="397">
        <f t="shared" si="5"/>
        <v>87681</v>
      </c>
      <c r="Q23" s="395">
        <f t="shared" si="6"/>
        <v>4.1635148629802318E-2</v>
      </c>
      <c r="R23" s="379">
        <v>6</v>
      </c>
      <c r="S23" s="380">
        <v>5</v>
      </c>
    </row>
    <row r="24" spans="2:19">
      <c r="B24" s="165">
        <v>14</v>
      </c>
      <c r="C24" s="165" t="s">
        <v>110</v>
      </c>
      <c r="D24" s="252">
        <v>1381</v>
      </c>
      <c r="E24" s="164">
        <f t="shared" si="0"/>
        <v>4.1509116375812302E-3</v>
      </c>
      <c r="F24" s="163">
        <v>803</v>
      </c>
      <c r="G24" s="164">
        <f t="shared" si="1"/>
        <v>2.4630617421790889E-3</v>
      </c>
      <c r="H24" s="163">
        <v>537</v>
      </c>
      <c r="I24" s="164">
        <f t="shared" si="2"/>
        <v>1.3669269852259883E-3</v>
      </c>
      <c r="J24" s="163">
        <v>1044</v>
      </c>
      <c r="K24" s="164">
        <f t="shared" si="7"/>
        <v>2.9779902559246034E-3</v>
      </c>
      <c r="L24" s="163">
        <v>1214</v>
      </c>
      <c r="M24" s="164">
        <f t="shared" si="3"/>
        <v>3.4709118148237095E-3</v>
      </c>
      <c r="N24" s="163">
        <v>894</v>
      </c>
      <c r="O24" s="164">
        <f t="shared" si="4"/>
        <v>2.5251811972861363E-3</v>
      </c>
      <c r="P24" s="157">
        <f>SUM(D24,F24,H24,J24,L24,N24,)</f>
        <v>5873</v>
      </c>
      <c r="Q24" s="164">
        <f t="shared" si="6"/>
        <v>2.7887823804795681E-3</v>
      </c>
      <c r="R24" s="144">
        <v>15</v>
      </c>
      <c r="S24" s="379">
        <v>15</v>
      </c>
    </row>
    <row r="25" spans="2:19">
      <c r="B25" s="165">
        <v>15</v>
      </c>
      <c r="C25" s="165" t="s">
        <v>113</v>
      </c>
      <c r="D25" s="252">
        <v>3736</v>
      </c>
      <c r="E25" s="164">
        <f t="shared" si="0"/>
        <v>1.1229403242580357E-2</v>
      </c>
      <c r="F25" s="163">
        <v>5234</v>
      </c>
      <c r="G25" s="164">
        <f t="shared" si="1"/>
        <v>1.6054377532459963E-2</v>
      </c>
      <c r="H25" s="163">
        <v>1284</v>
      </c>
      <c r="I25" s="164">
        <f t="shared" si="2"/>
        <v>3.2684064227749892E-3</v>
      </c>
      <c r="J25" s="163">
        <v>1675</v>
      </c>
      <c r="K25" s="164">
        <f t="shared" si="7"/>
        <v>4.7779058224843973E-3</v>
      </c>
      <c r="L25" s="163">
        <v>2871</v>
      </c>
      <c r="M25" s="164">
        <f t="shared" si="3"/>
        <v>8.2083919442824307E-3</v>
      </c>
      <c r="N25" s="163">
        <v>2300</v>
      </c>
      <c r="O25" s="164">
        <f t="shared" si="4"/>
        <v>6.4965511787003511E-3</v>
      </c>
      <c r="P25" s="157">
        <f>SUM(D25,F25,H25,J25,L25,N25,)</f>
        <v>17100</v>
      </c>
      <c r="Q25" s="164">
        <f t="shared" si="6"/>
        <v>8.1199010226801656E-3</v>
      </c>
      <c r="R25" s="144">
        <v>12</v>
      </c>
      <c r="S25" s="379">
        <v>11</v>
      </c>
    </row>
    <row r="26" spans="2:19">
      <c r="B26" s="58"/>
      <c r="C26" s="58"/>
      <c r="D26" s="65"/>
      <c r="E26" s="53"/>
      <c r="F26" s="65"/>
      <c r="G26" s="53"/>
      <c r="H26" s="65"/>
      <c r="I26" s="53"/>
      <c r="J26" s="65"/>
      <c r="K26" s="53"/>
      <c r="L26" s="65"/>
      <c r="M26" s="53"/>
      <c r="N26" s="57"/>
      <c r="O26" s="53"/>
      <c r="P26" s="31"/>
      <c r="Q26" s="166"/>
    </row>
    <row r="27" spans="2:19">
      <c r="B27" s="58"/>
      <c r="C27" s="58"/>
      <c r="D27" s="57"/>
      <c r="E27" s="53"/>
      <c r="F27" s="57"/>
      <c r="G27" s="53"/>
      <c r="H27" s="58"/>
      <c r="I27" s="53"/>
      <c r="J27" s="58"/>
      <c r="K27" s="53"/>
      <c r="L27" s="57"/>
      <c r="M27" s="53"/>
      <c r="N27" s="59"/>
      <c r="O27" s="60"/>
      <c r="P27" s="31"/>
      <c r="Q27" s="31"/>
    </row>
    <row r="28" spans="2:19">
      <c r="B28" s="58"/>
      <c r="C28" s="58"/>
      <c r="D28" s="57"/>
      <c r="E28" s="53"/>
      <c r="F28" s="57"/>
      <c r="G28" s="53"/>
      <c r="H28" s="58"/>
      <c r="I28" s="53"/>
      <c r="J28" s="58"/>
      <c r="K28" s="53"/>
      <c r="L28" s="57"/>
      <c r="M28" s="53"/>
      <c r="N28" s="59"/>
      <c r="O28" s="60"/>
      <c r="P28" s="31"/>
      <c r="Q28" s="31"/>
    </row>
    <row r="29" spans="2:19">
      <c r="B29" s="58"/>
      <c r="C29" s="58"/>
      <c r="D29" s="57"/>
      <c r="E29" s="53"/>
      <c r="F29" s="57"/>
      <c r="G29" s="53"/>
      <c r="H29" s="58"/>
      <c r="I29" s="53"/>
      <c r="J29" s="58"/>
      <c r="K29" s="53"/>
      <c r="L29" s="57"/>
      <c r="M29" s="53"/>
      <c r="N29" s="59"/>
      <c r="O29" s="60"/>
      <c r="P29" s="31"/>
      <c r="Q29" s="31"/>
    </row>
    <row r="30" spans="2:19">
      <c r="B30" s="58"/>
      <c r="C30" s="58"/>
      <c r="D30" s="57"/>
      <c r="E30" s="53"/>
      <c r="F30" s="57"/>
      <c r="G30" s="53"/>
      <c r="H30" s="58"/>
      <c r="I30" s="53"/>
      <c r="J30" s="58"/>
      <c r="K30" s="53"/>
      <c r="L30" s="57"/>
      <c r="M30" s="53"/>
      <c r="N30" s="59"/>
      <c r="O30" s="60"/>
      <c r="P30" s="31"/>
      <c r="Q30" s="31"/>
    </row>
    <row r="31" spans="2:19">
      <c r="B31" s="58"/>
      <c r="C31" s="58"/>
      <c r="D31" s="57"/>
      <c r="E31" s="53"/>
      <c r="F31" s="57"/>
      <c r="G31" s="53"/>
      <c r="H31" s="58"/>
      <c r="I31" s="53"/>
      <c r="J31" s="58"/>
      <c r="K31" s="53"/>
      <c r="L31" s="57"/>
      <c r="M31" s="53"/>
      <c r="N31" s="59"/>
      <c r="O31" s="60"/>
      <c r="P31" s="31"/>
      <c r="Q31" s="31"/>
    </row>
    <row r="32" spans="2:19">
      <c r="B32" s="58"/>
      <c r="C32" s="58"/>
      <c r="D32" s="57"/>
      <c r="E32" s="53"/>
      <c r="F32" s="57"/>
      <c r="G32" s="53"/>
      <c r="H32" s="58"/>
      <c r="I32" s="53"/>
      <c r="J32" s="58"/>
      <c r="K32" s="53"/>
      <c r="L32" s="57"/>
      <c r="M32" s="53"/>
      <c r="N32" s="59"/>
      <c r="O32" s="60"/>
      <c r="P32" s="31"/>
      <c r="Q32" s="31"/>
    </row>
    <row r="33" spans="2:17">
      <c r="B33" s="302"/>
      <c r="C33" s="302" t="s">
        <v>169</v>
      </c>
      <c r="D33" s="303">
        <v>332698</v>
      </c>
      <c r="E33" s="304">
        <f>SUM(E11:E25)</f>
        <v>0.94443910092636552</v>
      </c>
      <c r="F33" s="303">
        <v>326017</v>
      </c>
      <c r="G33" s="304">
        <f>SUM(G11:G25)</f>
        <v>0.94606109497357493</v>
      </c>
      <c r="H33" s="303">
        <v>392852</v>
      </c>
      <c r="I33" s="304">
        <f>SUM(I11:I25)</f>
        <v>0.95931546740248252</v>
      </c>
      <c r="J33" s="303">
        <v>350572</v>
      </c>
      <c r="K33" s="304">
        <f>SUM(K11:K25)</f>
        <v>0.97415366886117527</v>
      </c>
      <c r="L33" s="303">
        <v>349764</v>
      </c>
      <c r="M33" s="304">
        <f>SUM(M11:M25)</f>
        <v>0.96679189396278631</v>
      </c>
      <c r="N33" s="303">
        <v>354034</v>
      </c>
      <c r="O33" s="304">
        <f>SUM(O11:O25)</f>
        <v>0.96865837744397443</v>
      </c>
      <c r="P33" s="303">
        <f>SUM(D33,F33,H33,J33,L33,N33,)</f>
        <v>2105937</v>
      </c>
      <c r="Q33" s="304">
        <f>SUM(Q11:Q25)</f>
        <v>0.96019586530841117</v>
      </c>
    </row>
    <row r="34" spans="2:17">
      <c r="B34" s="5"/>
      <c r="D34" s="5"/>
      <c r="F34" s="5"/>
      <c r="G34" s="5"/>
      <c r="H34" s="5"/>
      <c r="I34" s="5"/>
      <c r="J34" s="5"/>
      <c r="K34" s="5"/>
      <c r="M34" s="5"/>
      <c r="N34" s="5"/>
      <c r="P34" s="54"/>
      <c r="Q34" s="54"/>
    </row>
    <row r="36" spans="2:17">
      <c r="C36" s="7" t="s">
        <v>292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J55"/>
  <sheetViews>
    <sheetView workbookViewId="0">
      <selection activeCell="D18" sqref="D18"/>
    </sheetView>
  </sheetViews>
  <sheetFormatPr baseColWidth="10" defaultRowHeight="15"/>
  <cols>
    <col min="1" max="1" width="1.85546875" style="15" customWidth="1"/>
    <col min="2" max="2" width="42.7109375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72" t="s">
        <v>160</v>
      </c>
      <c r="B1" s="472"/>
      <c r="C1" s="472"/>
      <c r="D1" s="472"/>
      <c r="E1" s="472"/>
      <c r="F1" s="472"/>
      <c r="G1" s="472"/>
    </row>
    <row r="2" spans="1:10" ht="18.75">
      <c r="A2" s="473" t="s">
        <v>45</v>
      </c>
      <c r="B2" s="473"/>
      <c r="C2" s="473"/>
      <c r="D2" s="473"/>
      <c r="E2" s="473"/>
      <c r="F2" s="473"/>
      <c r="G2" s="473"/>
    </row>
    <row r="3" spans="1:10" ht="15.75">
      <c r="A3" s="474" t="s">
        <v>389</v>
      </c>
      <c r="B3" s="474"/>
      <c r="C3" s="474"/>
      <c r="D3" s="474"/>
      <c r="E3" s="474"/>
      <c r="F3" s="474"/>
      <c r="G3" s="474"/>
    </row>
    <row r="4" spans="1:10" ht="8.25" customHeight="1"/>
    <row r="5" spans="1:10" ht="15.75">
      <c r="A5" s="10"/>
      <c r="B5" s="260"/>
      <c r="C5" s="475" t="s">
        <v>390</v>
      </c>
      <c r="D5" s="475"/>
      <c r="E5" s="475" t="s">
        <v>165</v>
      </c>
      <c r="F5" s="476"/>
    </row>
    <row r="6" spans="1:10" ht="15.75">
      <c r="A6" s="10"/>
      <c r="B6" s="261" t="s">
        <v>54</v>
      </c>
      <c r="C6" s="265">
        <v>2012</v>
      </c>
      <c r="D6" s="265">
        <v>2013</v>
      </c>
      <c r="E6" s="266" t="s">
        <v>53</v>
      </c>
      <c r="F6" s="262" t="s">
        <v>36</v>
      </c>
    </row>
    <row r="7" spans="1:10" ht="6" customHeight="1"/>
    <row r="8" spans="1:10">
      <c r="B8" s="177" t="s">
        <v>0</v>
      </c>
      <c r="C8" s="178"/>
      <c r="D8" s="178"/>
      <c r="E8" s="178"/>
      <c r="F8" s="179"/>
    </row>
    <row r="9" spans="1:10">
      <c r="B9" s="180" t="s">
        <v>1</v>
      </c>
      <c r="C9" s="181">
        <v>40584</v>
      </c>
      <c r="D9" s="181">
        <v>40908</v>
      </c>
      <c r="E9" s="182">
        <f>D9-C9</f>
        <v>324</v>
      </c>
      <c r="F9" s="183">
        <f>(D9/C9)-100%</f>
        <v>7.9834417504436317E-3</v>
      </c>
    </row>
    <row r="10" spans="1:10" ht="7.5" customHeight="1"/>
    <row r="11" spans="1:10">
      <c r="B11" s="184" t="s">
        <v>2</v>
      </c>
      <c r="C11" s="185">
        <v>1246441</v>
      </c>
      <c r="D11" s="185">
        <v>1256766</v>
      </c>
      <c r="E11" s="185">
        <f>D11-C11</f>
        <v>10325</v>
      </c>
      <c r="F11" s="186">
        <f>(D11/C11)-100%</f>
        <v>8.2835850232783059E-3</v>
      </c>
    </row>
    <row r="12" spans="1:10">
      <c r="B12" s="187" t="s">
        <v>3</v>
      </c>
      <c r="C12" s="107">
        <v>996143</v>
      </c>
      <c r="D12" s="107">
        <v>1018185</v>
      </c>
      <c r="E12" s="107">
        <f>D12-C12</f>
        <v>22042</v>
      </c>
      <c r="F12" s="188">
        <f>(D12/C12)-100%</f>
        <v>2.2127345170321888E-2</v>
      </c>
    </row>
    <row r="13" spans="1:10">
      <c r="B13" s="180" t="s">
        <v>4</v>
      </c>
      <c r="C13" s="189">
        <f>C12/C11</f>
        <v>0.79918985335045944</v>
      </c>
      <c r="D13" s="190">
        <f>D12/D11</f>
        <v>0.81016275106105673</v>
      </c>
      <c r="E13" s="189">
        <f>D13-C13</f>
        <v>1.0972897710597285E-2</v>
      </c>
      <c r="F13" s="183"/>
      <c r="J13" s="16"/>
    </row>
    <row r="14" spans="1:10" ht="9" customHeight="1"/>
    <row r="15" spans="1:10" ht="20.25" customHeight="1">
      <c r="B15" s="191" t="s">
        <v>5</v>
      </c>
      <c r="C15" s="192">
        <v>0.81599999999999995</v>
      </c>
      <c r="D15" s="192">
        <v>0.8256</v>
      </c>
      <c r="E15" s="193">
        <f>D15-C15</f>
        <v>9.6000000000000529E-3</v>
      </c>
      <c r="F15" s="16"/>
    </row>
    <row r="16" spans="1:10" ht="8.25" customHeight="1"/>
    <row r="17" spans="2:8">
      <c r="B17" s="177" t="s">
        <v>14</v>
      </c>
      <c r="C17" s="178"/>
      <c r="D17" s="178"/>
      <c r="E17" s="179"/>
      <c r="F17" s="15" t="s">
        <v>147</v>
      </c>
      <c r="G17" s="15" t="s">
        <v>146</v>
      </c>
    </row>
    <row r="18" spans="2:8">
      <c r="B18" s="187" t="s">
        <v>13</v>
      </c>
      <c r="C18" s="104">
        <v>6.09</v>
      </c>
      <c r="D18" s="104">
        <v>6.14</v>
      </c>
      <c r="E18" s="194">
        <f>D18-C18</f>
        <v>4.9999999999999822E-2</v>
      </c>
      <c r="F18" s="16"/>
    </row>
    <row r="19" spans="2:8">
      <c r="B19" s="187" t="s">
        <v>15</v>
      </c>
      <c r="C19" s="105">
        <v>3.79</v>
      </c>
      <c r="D19" s="105">
        <v>3.66</v>
      </c>
      <c r="E19" s="194">
        <f>D19-C19</f>
        <v>-0.12999999999999989</v>
      </c>
      <c r="F19" s="16"/>
    </row>
    <row r="20" spans="2:8">
      <c r="B20" s="180" t="s">
        <v>16</v>
      </c>
      <c r="C20" s="195">
        <v>6.74</v>
      </c>
      <c r="D20" s="195">
        <v>7</v>
      </c>
      <c r="E20" s="196">
        <f>D20-C20</f>
        <v>0.25999999999999979</v>
      </c>
      <c r="F20" s="16"/>
    </row>
    <row r="21" spans="2:8" ht="8.25" customHeight="1"/>
    <row r="22" spans="2:8" ht="17.25" customHeight="1">
      <c r="B22" s="197" t="s">
        <v>55</v>
      </c>
      <c r="C22" s="402">
        <v>2867.96</v>
      </c>
      <c r="D22" s="402">
        <v>3324.95</v>
      </c>
      <c r="E22" s="198">
        <f>D22-C22</f>
        <v>456.98999999999978</v>
      </c>
      <c r="F22" s="193">
        <f>(D22/C22)-100%</f>
        <v>0.15934322654430311</v>
      </c>
    </row>
    <row r="23" spans="2:8" ht="9" customHeight="1"/>
    <row r="24" spans="2:8">
      <c r="B24" s="177" t="s">
        <v>38</v>
      </c>
      <c r="C24" s="264">
        <v>2012</v>
      </c>
      <c r="D24" s="264">
        <v>2013</v>
      </c>
      <c r="E24" s="178"/>
      <c r="F24" s="179"/>
    </row>
    <row r="25" spans="2:8">
      <c r="B25" s="187" t="s">
        <v>6</v>
      </c>
      <c r="C25" s="106">
        <v>351181</v>
      </c>
      <c r="D25" s="106">
        <v>365423</v>
      </c>
      <c r="E25" s="107">
        <f>D25-C25</f>
        <v>14242</v>
      </c>
      <c r="F25" s="188">
        <f>(D25/C25)-100%</f>
        <v>4.0554585811874766E-2</v>
      </c>
      <c r="H25" s="130"/>
    </row>
    <row r="26" spans="2:8">
      <c r="B26" s="187" t="s">
        <v>7</v>
      </c>
      <c r="C26" s="107">
        <v>73440</v>
      </c>
      <c r="D26" s="107">
        <v>61941</v>
      </c>
      <c r="E26" s="107">
        <f>D26-C26</f>
        <v>-11499</v>
      </c>
      <c r="F26" s="188">
        <f>(D26/C26)-100%</f>
        <v>-0.15657679738562091</v>
      </c>
      <c r="G26" s="17"/>
      <c r="H26" s="130"/>
    </row>
    <row r="27" spans="2:8">
      <c r="B27" s="180" t="s">
        <v>8</v>
      </c>
      <c r="C27" s="182">
        <v>277741</v>
      </c>
      <c r="D27" s="182">
        <v>303482</v>
      </c>
      <c r="E27" s="182">
        <f>D27-C27</f>
        <v>25741</v>
      </c>
      <c r="F27" s="183">
        <f>(D27/C27)-100%</f>
        <v>9.2679870814895926E-2</v>
      </c>
      <c r="G27" s="17"/>
      <c r="H27" s="130"/>
    </row>
    <row r="28" spans="2:8" ht="11.25" customHeight="1"/>
    <row r="29" spans="2:8">
      <c r="B29" s="200" t="s">
        <v>344</v>
      </c>
      <c r="C29" s="203">
        <v>2012</v>
      </c>
      <c r="D29" s="199"/>
      <c r="E29" s="199">
        <v>2013</v>
      </c>
      <c r="F29" s="201"/>
      <c r="G29" s="18"/>
    </row>
    <row r="30" spans="2:8">
      <c r="B30" s="187" t="s">
        <v>9</v>
      </c>
      <c r="C30" s="107">
        <v>80968</v>
      </c>
      <c r="D30" s="108">
        <f>C30/$C$35</f>
        <v>0.29152339769785518</v>
      </c>
      <c r="E30" s="107">
        <v>87248</v>
      </c>
      <c r="F30" s="188">
        <f>E30/$E$35</f>
        <v>0.28748986760335044</v>
      </c>
      <c r="G30" s="19"/>
    </row>
    <row r="31" spans="2:8">
      <c r="B31" s="187" t="s">
        <v>11</v>
      </c>
      <c r="C31" s="107">
        <v>104538</v>
      </c>
      <c r="D31" s="108">
        <f>C31/$C$35</f>
        <v>0.37638663359028735</v>
      </c>
      <c r="E31" s="107">
        <v>112802</v>
      </c>
      <c r="F31" s="188">
        <f>E31/$E$35</f>
        <v>0.37169255507740162</v>
      </c>
      <c r="G31" s="19"/>
    </row>
    <row r="32" spans="2:8">
      <c r="B32" s="187" t="s">
        <v>158</v>
      </c>
      <c r="C32" s="107">
        <v>76214</v>
      </c>
      <c r="D32" s="108">
        <f>C32/$C$35</f>
        <v>0.27440673145124417</v>
      </c>
      <c r="E32" s="107">
        <v>84735</v>
      </c>
      <c r="F32" s="188">
        <f>E32/$E$35</f>
        <v>0.27920931060161724</v>
      </c>
      <c r="G32" s="19"/>
    </row>
    <row r="33" spans="2:8">
      <c r="B33" s="187" t="s">
        <v>10</v>
      </c>
      <c r="C33" s="107">
        <v>12914</v>
      </c>
      <c r="D33" s="108">
        <f>C33/$C$35</f>
        <v>4.6496556144033467E-2</v>
      </c>
      <c r="E33" s="107">
        <v>15490</v>
      </c>
      <c r="F33" s="188">
        <f>E33/$E$35</f>
        <v>5.104091840702249E-2</v>
      </c>
      <c r="G33" s="19"/>
    </row>
    <row r="34" spans="2:8">
      <c r="B34" s="187" t="s">
        <v>12</v>
      </c>
      <c r="C34" s="107">
        <v>3107</v>
      </c>
      <c r="D34" s="108">
        <f>C34/$C$35</f>
        <v>1.1186681116579835E-2</v>
      </c>
      <c r="E34" s="107">
        <v>3207</v>
      </c>
      <c r="F34" s="188">
        <f>E34/$E$35</f>
        <v>1.0567348310608208E-2</v>
      </c>
      <c r="G34" s="19"/>
    </row>
    <row r="35" spans="2:8">
      <c r="B35" s="180"/>
      <c r="C35" s="181">
        <f>SUM(C30:C34)</f>
        <v>277741</v>
      </c>
      <c r="D35" s="189">
        <f>SUM(D30:D34)</f>
        <v>1</v>
      </c>
      <c r="E35" s="181">
        <f>SUM(E30:E34)</f>
        <v>303482</v>
      </c>
      <c r="F35" s="183">
        <f>SUM(F30:F34)</f>
        <v>1</v>
      </c>
      <c r="G35" s="20"/>
    </row>
    <row r="36" spans="2:8" ht="9.75" customHeight="1"/>
    <row r="37" spans="2:8">
      <c r="B37" s="202" t="s">
        <v>161</v>
      </c>
      <c r="C37" s="263">
        <v>2012</v>
      </c>
      <c r="D37" s="263">
        <v>2013</v>
      </c>
      <c r="E37" s="178"/>
      <c r="F37" s="179"/>
    </row>
    <row r="38" spans="2:8">
      <c r="B38" s="187" t="s">
        <v>6</v>
      </c>
      <c r="C38" s="106">
        <v>996143</v>
      </c>
      <c r="D38" s="106">
        <v>1018185</v>
      </c>
      <c r="E38" s="107">
        <f>D38-C38</f>
        <v>22042</v>
      </c>
      <c r="F38" s="188">
        <f>(D38/C38)-100%</f>
        <v>2.2127345170321888E-2</v>
      </c>
    </row>
    <row r="39" spans="2:8">
      <c r="B39" s="187" t="s">
        <v>7</v>
      </c>
      <c r="C39" s="107">
        <v>115974</v>
      </c>
      <c r="D39" s="107">
        <v>94460</v>
      </c>
      <c r="E39" s="107">
        <f>D39-C39</f>
        <v>-21514</v>
      </c>
      <c r="F39" s="188">
        <f>(D39/C39)-100%</f>
        <v>-0.18550709641816265</v>
      </c>
      <c r="H39" s="17"/>
    </row>
    <row r="40" spans="2:8">
      <c r="B40" s="180" t="s">
        <v>296</v>
      </c>
      <c r="C40" s="182">
        <v>880169</v>
      </c>
      <c r="D40" s="182">
        <v>923725</v>
      </c>
      <c r="E40" s="182">
        <f>D40-C40</f>
        <v>43556</v>
      </c>
      <c r="F40" s="183">
        <f>(D40/C40)-100%</f>
        <v>4.9485950993502392E-2</v>
      </c>
      <c r="G40" s="17"/>
      <c r="H40" s="17"/>
    </row>
    <row r="41" spans="2:8" ht="9.75" customHeight="1"/>
    <row r="42" spans="2:8">
      <c r="B42" s="202" t="s">
        <v>229</v>
      </c>
      <c r="C42" s="203">
        <v>2012</v>
      </c>
      <c r="D42" s="204"/>
      <c r="E42" s="263">
        <v>2013</v>
      </c>
      <c r="F42" s="205"/>
      <c r="G42" s="18"/>
    </row>
    <row r="43" spans="2:8">
      <c r="B43" s="187" t="s">
        <v>275</v>
      </c>
      <c r="C43" s="107">
        <v>306647</v>
      </c>
      <c r="D43" s="109">
        <f>C43/$C$48</f>
        <v>0.34839559221013239</v>
      </c>
      <c r="E43" s="107">
        <v>326269</v>
      </c>
      <c r="F43" s="206">
        <f>E43/$E$48</f>
        <v>0.3532101004086714</v>
      </c>
      <c r="G43" s="19"/>
    </row>
    <row r="44" spans="2:8">
      <c r="B44" s="187" t="s">
        <v>11</v>
      </c>
      <c r="C44" s="107">
        <v>247842</v>
      </c>
      <c r="D44" s="109">
        <f>C44/$C$48</f>
        <v>0.28158455932894705</v>
      </c>
      <c r="E44" s="107">
        <v>249574</v>
      </c>
      <c r="F44" s="206">
        <f>E44/$E$48</f>
        <v>0.27018214295380116</v>
      </c>
      <c r="G44" s="19"/>
    </row>
    <row r="45" spans="2:8">
      <c r="B45" s="187" t="s">
        <v>158</v>
      </c>
      <c r="C45" s="107">
        <v>239757</v>
      </c>
      <c r="D45" s="109">
        <f>C45/$C$48</f>
        <v>0.27239882340777738</v>
      </c>
      <c r="E45" s="107">
        <v>259148</v>
      </c>
      <c r="F45" s="206">
        <f>E45/$E$48</f>
        <v>0.28054669950472272</v>
      </c>
      <c r="G45" s="19"/>
    </row>
    <row r="46" spans="2:8">
      <c r="B46" s="187" t="s">
        <v>276</v>
      </c>
      <c r="C46" s="107">
        <v>33710</v>
      </c>
      <c r="D46" s="109">
        <f>C46/$C$48</f>
        <v>3.8299462944048249E-2</v>
      </c>
      <c r="E46" s="107">
        <v>37812</v>
      </c>
      <c r="F46" s="206">
        <f>E46/$E$48</f>
        <v>4.0934260737773689E-2</v>
      </c>
      <c r="G46" s="19"/>
    </row>
    <row r="47" spans="2:8">
      <c r="B47" s="207" t="s">
        <v>334</v>
      </c>
      <c r="C47" s="418">
        <v>52213</v>
      </c>
      <c r="D47" s="116">
        <f>C47/$C$48</f>
        <v>5.9321562109094957E-2</v>
      </c>
      <c r="E47" s="107">
        <v>50922</v>
      </c>
      <c r="F47" s="206">
        <f>E47/$E$48</f>
        <v>5.5126796395030986E-2</v>
      </c>
      <c r="G47" s="19"/>
    </row>
    <row r="48" spans="2:8">
      <c r="B48" s="208"/>
      <c r="C48" s="181">
        <f>SUM(C43:C47)</f>
        <v>880169</v>
      </c>
      <c r="D48" s="189">
        <f>SUM(D43:D47)</f>
        <v>1.0000000000000002</v>
      </c>
      <c r="E48" s="181">
        <f>SUM(E43:E47)</f>
        <v>923725</v>
      </c>
      <c r="F48" s="183">
        <f>SUM(F43:F47)</f>
        <v>1</v>
      </c>
      <c r="G48" s="20"/>
    </row>
    <row r="49" spans="2:7" ht="9.75" customHeight="1"/>
    <row r="50" spans="2:7">
      <c r="B50" s="184"/>
      <c r="C50" s="471">
        <v>2012</v>
      </c>
      <c r="D50" s="471"/>
      <c r="E50" s="471">
        <v>2013</v>
      </c>
      <c r="F50" s="471"/>
      <c r="G50" s="209" t="s">
        <v>165</v>
      </c>
    </row>
    <row r="51" spans="2:7">
      <c r="B51" s="210" t="s">
        <v>17</v>
      </c>
      <c r="C51" s="110" t="s">
        <v>20</v>
      </c>
      <c r="D51" s="110" t="s">
        <v>35</v>
      </c>
      <c r="E51" s="110" t="s">
        <v>20</v>
      </c>
      <c r="F51" s="110" t="s">
        <v>35</v>
      </c>
      <c r="G51" s="211"/>
    </row>
    <row r="52" spans="2:7">
      <c r="B52" s="187" t="s">
        <v>49</v>
      </c>
      <c r="C52" s="111">
        <v>0</v>
      </c>
      <c r="D52" s="107">
        <v>0</v>
      </c>
      <c r="E52" s="111">
        <v>0</v>
      </c>
      <c r="F52" s="107">
        <v>0</v>
      </c>
      <c r="G52" s="212">
        <v>0</v>
      </c>
    </row>
    <row r="53" spans="2:7">
      <c r="B53" s="187" t="s">
        <v>50</v>
      </c>
      <c r="C53" s="111"/>
      <c r="D53" s="107"/>
      <c r="E53" s="111"/>
      <c r="F53" s="107"/>
      <c r="G53" s="211"/>
    </row>
    <row r="54" spans="2:7">
      <c r="B54" s="213" t="s">
        <v>6</v>
      </c>
      <c r="C54" s="214">
        <f>SUM(C52:C53)</f>
        <v>0</v>
      </c>
      <c r="D54" s="181">
        <f>SUM(D52:D53)</f>
        <v>0</v>
      </c>
      <c r="E54" s="214">
        <f>SUM(E52:E53)</f>
        <v>0</v>
      </c>
      <c r="F54" s="181">
        <f>SUM(F52:F53)</f>
        <v>0</v>
      </c>
      <c r="G54" s="215"/>
    </row>
    <row r="55" spans="2:7">
      <c r="B55" s="27" t="s">
        <v>391</v>
      </c>
    </row>
  </sheetData>
  <mergeCells count="7">
    <mergeCell ref="E50:F50"/>
    <mergeCell ref="C50:D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86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 C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6"/>
  <sheetViews>
    <sheetView topLeftCell="A8" workbookViewId="0">
      <selection activeCell="V32" sqref="V32"/>
    </sheetView>
  </sheetViews>
  <sheetFormatPr baseColWidth="10" defaultRowHeight="12.75"/>
  <cols>
    <col min="1" max="1" width="2.285156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>
      <c r="E2" s="258"/>
      <c r="F2" s="258"/>
      <c r="G2" s="258"/>
      <c r="H2" s="258"/>
      <c r="I2" s="258"/>
      <c r="J2" s="258"/>
      <c r="K2" s="258"/>
      <c r="M2" s="258" t="s">
        <v>128</v>
      </c>
    </row>
    <row r="3" spans="1:19" ht="18.75">
      <c r="E3" s="258"/>
      <c r="F3" s="258"/>
      <c r="G3" s="258"/>
      <c r="H3" s="258"/>
      <c r="I3" s="258"/>
      <c r="J3" s="258"/>
      <c r="K3" s="258"/>
      <c r="L3" s="12"/>
      <c r="M3" s="258" t="s">
        <v>127</v>
      </c>
    </row>
    <row r="4" spans="1:19" ht="15.75">
      <c r="E4" s="132"/>
      <c r="F4" s="132"/>
      <c r="G4" s="132"/>
      <c r="H4" s="132"/>
      <c r="I4" s="132"/>
      <c r="J4" s="132"/>
      <c r="K4" s="132"/>
      <c r="M4" s="132" t="s">
        <v>384</v>
      </c>
    </row>
    <row r="6" spans="1:19">
      <c r="B6" s="5"/>
      <c r="C6" s="5"/>
      <c r="F6" s="5"/>
      <c r="G6" s="5"/>
      <c r="H6" s="5"/>
      <c r="I6" s="5"/>
      <c r="J6" s="5"/>
      <c r="L6" s="5"/>
    </row>
    <row r="7" spans="1:19" ht="15">
      <c r="A7" s="5"/>
      <c r="B7" s="531" t="s">
        <v>34</v>
      </c>
      <c r="C7" s="538"/>
      <c r="D7" s="534" t="s">
        <v>378</v>
      </c>
      <c r="E7" s="534"/>
      <c r="F7" s="535" t="s">
        <v>379</v>
      </c>
      <c r="G7" s="537"/>
      <c r="H7" s="535" t="s">
        <v>380</v>
      </c>
      <c r="I7" s="537"/>
      <c r="J7" s="535" t="s">
        <v>381</v>
      </c>
      <c r="K7" s="537"/>
      <c r="L7" s="535" t="s">
        <v>382</v>
      </c>
      <c r="M7" s="537"/>
      <c r="N7" s="535" t="s">
        <v>383</v>
      </c>
      <c r="O7" s="536"/>
      <c r="P7" s="477" t="s">
        <v>405</v>
      </c>
      <c r="Q7" s="477"/>
      <c r="R7" s="510" t="s">
        <v>335</v>
      </c>
      <c r="S7" s="510" t="s">
        <v>364</v>
      </c>
    </row>
    <row r="8" spans="1:19" ht="15">
      <c r="A8" s="5"/>
      <c r="B8" s="538"/>
      <c r="C8" s="538"/>
      <c r="D8" s="384" t="s">
        <v>60</v>
      </c>
      <c r="E8" s="384" t="s">
        <v>36</v>
      </c>
      <c r="F8" s="384" t="s">
        <v>60</v>
      </c>
      <c r="G8" s="384" t="s">
        <v>36</v>
      </c>
      <c r="H8" s="384" t="s">
        <v>60</v>
      </c>
      <c r="I8" s="384" t="s">
        <v>36</v>
      </c>
      <c r="J8" s="384" t="s">
        <v>60</v>
      </c>
      <c r="K8" s="384" t="s">
        <v>36</v>
      </c>
      <c r="L8" s="384" t="s">
        <v>60</v>
      </c>
      <c r="M8" s="384" t="s">
        <v>36</v>
      </c>
      <c r="N8" s="384" t="s">
        <v>60</v>
      </c>
      <c r="O8" s="384" t="s">
        <v>36</v>
      </c>
      <c r="P8" s="383" t="s">
        <v>60</v>
      </c>
      <c r="Q8" s="383" t="s">
        <v>36</v>
      </c>
      <c r="R8" s="510"/>
      <c r="S8" s="510"/>
    </row>
    <row r="9" spans="1:19">
      <c r="B9" s="55"/>
      <c r="C9" s="55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</row>
    <row r="10" spans="1:19">
      <c r="B10" s="55"/>
      <c r="C10" s="55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31"/>
      <c r="Q10" s="31"/>
    </row>
    <row r="11" spans="1:19" s="13" customFormat="1">
      <c r="B11" s="394">
        <v>1</v>
      </c>
      <c r="C11" s="381" t="s">
        <v>81</v>
      </c>
      <c r="D11" s="316">
        <v>137782</v>
      </c>
      <c r="E11" s="395">
        <f t="shared" ref="E11:E25" si="0">D11/$D$33</f>
        <v>0.32257097839803156</v>
      </c>
      <c r="F11" s="396">
        <v>97886</v>
      </c>
      <c r="G11" s="395">
        <f>F11/$F$33</f>
        <v>0.26458249991891103</v>
      </c>
      <c r="H11" s="396">
        <v>59984</v>
      </c>
      <c r="I11" s="395">
        <f>H11/$H$33</f>
        <v>0.22250826282267666</v>
      </c>
      <c r="J11" s="396">
        <v>80738</v>
      </c>
      <c r="K11" s="395">
        <f>J11/$J$33</f>
        <v>0.28851692765099807</v>
      </c>
      <c r="L11" s="396">
        <v>94756</v>
      </c>
      <c r="M11" s="395">
        <f>L11/$L$33</f>
        <v>0.27848525370677873</v>
      </c>
      <c r="N11" s="396">
        <v>112802</v>
      </c>
      <c r="O11" s="395">
        <f>N11/$N$33</f>
        <v>0.30868883458348273</v>
      </c>
      <c r="P11" s="397">
        <f>SUM('PRINCIPALES MERCADOS I'!P11,D11,F11,H11,J11,L11,N11,)</f>
        <v>1274873</v>
      </c>
      <c r="Q11" s="395">
        <f>P11/$P$33</f>
        <v>0.3065973086491901</v>
      </c>
      <c r="R11" s="404">
        <v>1</v>
      </c>
      <c r="S11" s="380">
        <v>1</v>
      </c>
    </row>
    <row r="12" spans="1:19" s="13" customFormat="1">
      <c r="B12" s="394">
        <v>2</v>
      </c>
      <c r="C12" s="381" t="s">
        <v>153</v>
      </c>
      <c r="D12" s="316">
        <v>33911</v>
      </c>
      <c r="E12" s="395">
        <f t="shared" si="0"/>
        <v>7.9391389647817917E-2</v>
      </c>
      <c r="F12" s="396">
        <v>32748</v>
      </c>
      <c r="G12" s="395">
        <f t="shared" ref="G12:G25" si="1">F12/$F$33</f>
        <v>8.8516720545782829E-2</v>
      </c>
      <c r="H12" s="396">
        <v>28024</v>
      </c>
      <c r="I12" s="395">
        <f t="shared" ref="I12:I25" si="2">H12/$H$33</f>
        <v>0.10395391366602245</v>
      </c>
      <c r="J12" s="396">
        <v>32366</v>
      </c>
      <c r="K12" s="395">
        <f t="shared" ref="K12:K25" si="3">J12/$J$33</f>
        <v>0.11565977458386638</v>
      </c>
      <c r="L12" s="396">
        <v>70961</v>
      </c>
      <c r="M12" s="395">
        <f t="shared" ref="M12:M25" si="4">L12/$L$33</f>
        <v>0.20855240922249491</v>
      </c>
      <c r="N12" s="396">
        <v>84735</v>
      </c>
      <c r="O12" s="395">
        <f t="shared" ref="O12:O25" si="5">N12/$N$33</f>
        <v>0.23188195597978234</v>
      </c>
      <c r="P12" s="397">
        <f>SUM('PRINCIPALES MERCADOS I'!P12,D12,F12,H12,J12,L12,N12,)</f>
        <v>711029</v>
      </c>
      <c r="Q12" s="395">
        <f t="shared" ref="Q12:Q25" si="6">P12/$P$33</f>
        <v>0.1709970936489556</v>
      </c>
      <c r="R12" s="404">
        <v>3</v>
      </c>
      <c r="S12" s="380">
        <v>3</v>
      </c>
    </row>
    <row r="13" spans="1:19" s="13" customFormat="1">
      <c r="B13" s="394">
        <v>3</v>
      </c>
      <c r="C13" s="381" t="s">
        <v>83</v>
      </c>
      <c r="D13" s="316">
        <v>132262</v>
      </c>
      <c r="E13" s="395">
        <f t="shared" si="0"/>
        <v>0.30964772426645315</v>
      </c>
      <c r="F13" s="396">
        <v>107465</v>
      </c>
      <c r="G13" s="395">
        <f t="shared" si="1"/>
        <v>0.29047420830134824</v>
      </c>
      <c r="H13" s="396">
        <v>77960</v>
      </c>
      <c r="I13" s="395">
        <f t="shared" si="2"/>
        <v>0.28918952003294002</v>
      </c>
      <c r="J13" s="396">
        <v>62039</v>
      </c>
      <c r="K13" s="395">
        <f t="shared" si="3"/>
        <v>0.22169612418613627</v>
      </c>
      <c r="L13" s="396">
        <v>68592</v>
      </c>
      <c r="M13" s="395">
        <f t="shared" si="4"/>
        <v>0.20158998398260128</v>
      </c>
      <c r="N13" s="396">
        <v>61941</v>
      </c>
      <c r="O13" s="395">
        <f t="shared" si="5"/>
        <v>0.16950492990315333</v>
      </c>
      <c r="P13" s="397">
        <f>SUM('PRINCIPALES MERCADOS I'!P13,D13,F13,H13,J13,L13,N13,)</f>
        <v>887593</v>
      </c>
      <c r="Q13" s="395">
        <f t="shared" si="6"/>
        <v>0.21345939946634729</v>
      </c>
      <c r="R13" s="404">
        <v>2</v>
      </c>
      <c r="S13" s="380">
        <v>2</v>
      </c>
    </row>
    <row r="14" spans="1:19">
      <c r="B14" s="165">
        <v>4</v>
      </c>
      <c r="C14" s="165" t="s">
        <v>21</v>
      </c>
      <c r="D14" s="252">
        <v>8347</v>
      </c>
      <c r="E14" s="164">
        <f t="shared" si="0"/>
        <v>1.954173953555885E-2</v>
      </c>
      <c r="F14" s="163">
        <v>9162</v>
      </c>
      <c r="G14" s="164">
        <f t="shared" si="1"/>
        <v>2.4764571688056135E-2</v>
      </c>
      <c r="H14" s="163">
        <v>9151</v>
      </c>
      <c r="I14" s="164">
        <f t="shared" si="2"/>
        <v>3.3945270623671552E-2</v>
      </c>
      <c r="J14" s="163">
        <v>10466</v>
      </c>
      <c r="K14" s="164">
        <f t="shared" si="3"/>
        <v>3.740021012157034E-2</v>
      </c>
      <c r="L14" s="163">
        <v>17598</v>
      </c>
      <c r="M14" s="164">
        <f t="shared" si="4"/>
        <v>5.1720033504283551E-2</v>
      </c>
      <c r="N14" s="163">
        <v>14994</v>
      </c>
      <c r="O14" s="395">
        <f t="shared" si="5"/>
        <v>4.1031900017240296E-2</v>
      </c>
      <c r="P14" s="397">
        <f>SUM('PRINCIPALES MERCADOS I'!P14,D14,F14,H14,J14,L14,N14,)</f>
        <v>138929</v>
      </c>
      <c r="Q14" s="164">
        <f t="shared" si="6"/>
        <v>3.3411373127616106E-2</v>
      </c>
      <c r="R14" s="379">
        <v>6</v>
      </c>
      <c r="S14" s="379">
        <v>7</v>
      </c>
    </row>
    <row r="15" spans="1:19">
      <c r="B15" s="165">
        <v>5</v>
      </c>
      <c r="C15" s="165" t="s">
        <v>152</v>
      </c>
      <c r="D15" s="252">
        <v>1456</v>
      </c>
      <c r="E15" s="164">
        <f t="shared" si="0"/>
        <v>3.4087423941264747E-3</v>
      </c>
      <c r="F15" s="163">
        <v>1770</v>
      </c>
      <c r="G15" s="164">
        <f t="shared" si="1"/>
        <v>4.7842492783081595E-3</v>
      </c>
      <c r="H15" s="163">
        <v>1309</v>
      </c>
      <c r="I15" s="164">
        <f t="shared" si="2"/>
        <v>4.855683449501263E-3</v>
      </c>
      <c r="J15" s="163">
        <v>1362</v>
      </c>
      <c r="K15" s="164">
        <f t="shared" si="3"/>
        <v>4.8671016802578635E-3</v>
      </c>
      <c r="L15" s="163">
        <v>1344</v>
      </c>
      <c r="M15" s="164">
        <f t="shared" si="4"/>
        <v>3.9499786924512498E-3</v>
      </c>
      <c r="N15" s="163">
        <v>1505</v>
      </c>
      <c r="O15" s="395">
        <f t="shared" si="5"/>
        <v>4.118514707612821E-3</v>
      </c>
      <c r="P15" s="397">
        <f>SUM('PRINCIPALES MERCADOS I'!P15,D15,F15,H15,J15,L15,N15,)</f>
        <v>16266</v>
      </c>
      <c r="Q15" s="164">
        <f t="shared" si="6"/>
        <v>3.9118499038631504E-3</v>
      </c>
      <c r="R15" s="379">
        <v>13</v>
      </c>
      <c r="S15" s="379">
        <v>12</v>
      </c>
    </row>
    <row r="16" spans="1:19">
      <c r="B16" s="165">
        <v>6</v>
      </c>
      <c r="C16" s="381" t="s">
        <v>24</v>
      </c>
      <c r="D16" s="316">
        <v>27900</v>
      </c>
      <c r="E16" s="395">
        <f t="shared" si="0"/>
        <v>6.5318621425912535E-2</v>
      </c>
      <c r="F16" s="396">
        <v>33529</v>
      </c>
      <c r="G16" s="395">
        <f t="shared" si="1"/>
        <v>9.0627736752765128E-2</v>
      </c>
      <c r="H16" s="163">
        <v>18373</v>
      </c>
      <c r="I16" s="395">
        <f t="shared" si="2"/>
        <v>6.8153912924130408E-2</v>
      </c>
      <c r="J16" s="163">
        <v>13468</v>
      </c>
      <c r="K16" s="164">
        <f t="shared" si="3"/>
        <v>4.8127845396264982E-2</v>
      </c>
      <c r="L16" s="163">
        <v>9380</v>
      </c>
      <c r="M16" s="164">
        <f t="shared" si="4"/>
        <v>2.7567559624399347E-2</v>
      </c>
      <c r="N16" s="163">
        <v>9967</v>
      </c>
      <c r="O16" s="395">
        <f t="shared" si="5"/>
        <v>2.7275239927426573E-2</v>
      </c>
      <c r="P16" s="397">
        <f>SUM('PRINCIPALES MERCADOS I'!P16,D16,F16,H16,J16,L16,N16,)</f>
        <v>170954</v>
      </c>
      <c r="Q16" s="395">
        <f t="shared" si="6"/>
        <v>4.1113143272164081E-2</v>
      </c>
      <c r="R16" s="404">
        <v>5</v>
      </c>
      <c r="S16" s="404">
        <v>5</v>
      </c>
    </row>
    <row r="17" spans="2:19">
      <c r="B17" s="165">
        <v>7</v>
      </c>
      <c r="C17" s="165" t="s">
        <v>26</v>
      </c>
      <c r="D17" s="252">
        <v>4103</v>
      </c>
      <c r="E17" s="164">
        <f t="shared" si="0"/>
        <v>9.6058173372945924E-3</v>
      </c>
      <c r="F17" s="163">
        <v>6534</v>
      </c>
      <c r="G17" s="164">
        <f t="shared" si="1"/>
        <v>1.76611778443308E-2</v>
      </c>
      <c r="H17" s="163">
        <v>2557</v>
      </c>
      <c r="I17" s="164">
        <f t="shared" si="2"/>
        <v>9.4850898245796254E-3</v>
      </c>
      <c r="J17" s="163">
        <v>4640</v>
      </c>
      <c r="K17" s="164">
        <f t="shared" si="3"/>
        <v>1.6581021876943089E-2</v>
      </c>
      <c r="L17" s="163">
        <v>6888</v>
      </c>
      <c r="M17" s="164">
        <f t="shared" si="4"/>
        <v>2.0243640798812655E-2</v>
      </c>
      <c r="N17" s="163">
        <v>6932</v>
      </c>
      <c r="O17" s="395">
        <f t="shared" si="5"/>
        <v>1.8969796646625965E-2</v>
      </c>
      <c r="P17" s="397">
        <f>SUM('PRINCIPALES MERCADOS I'!P17,D17,F17,H17,J17,L17,N17,)</f>
        <v>77930</v>
      </c>
      <c r="Q17" s="164">
        <f t="shared" si="6"/>
        <v>1.8741575249480839E-2</v>
      </c>
      <c r="R17" s="379">
        <v>9</v>
      </c>
      <c r="S17" s="379">
        <v>9</v>
      </c>
    </row>
    <row r="18" spans="2:19" s="13" customFormat="1">
      <c r="B18" s="394">
        <v>8</v>
      </c>
      <c r="C18" s="381" t="s">
        <v>27</v>
      </c>
      <c r="D18" s="316">
        <v>31707</v>
      </c>
      <c r="E18" s="395">
        <f t="shared" si="0"/>
        <v>7.4231452672093495E-2</v>
      </c>
      <c r="F18" s="396">
        <v>33918</v>
      </c>
      <c r="G18" s="395">
        <f t="shared" si="1"/>
        <v>9.1679190407715341E-2</v>
      </c>
      <c r="H18" s="396">
        <v>29174</v>
      </c>
      <c r="I18" s="395">
        <f t="shared" si="2"/>
        <v>0.1082197929379296</v>
      </c>
      <c r="J18" s="396">
        <v>29028</v>
      </c>
      <c r="K18" s="395">
        <f t="shared" si="3"/>
        <v>0.10373144462153103</v>
      </c>
      <c r="L18" s="396">
        <v>23100</v>
      </c>
      <c r="M18" s="395">
        <f t="shared" si="4"/>
        <v>6.7890258776505855E-2</v>
      </c>
      <c r="N18" s="396">
        <v>21027</v>
      </c>
      <c r="O18" s="395">
        <f t="shared" si="5"/>
        <v>5.7541534057790562E-2</v>
      </c>
      <c r="P18" s="397">
        <f>SUM('PRINCIPALES MERCADOS I'!P18,D18,F18,H18,J18,L18,N18,)</f>
        <v>298900</v>
      </c>
      <c r="Q18" s="395">
        <f t="shared" si="6"/>
        <v>7.1883188015781113E-2</v>
      </c>
      <c r="R18" s="404">
        <v>4</v>
      </c>
      <c r="S18" s="380">
        <v>4</v>
      </c>
    </row>
    <row r="19" spans="2:19">
      <c r="B19" s="165">
        <v>9</v>
      </c>
      <c r="C19" s="165" t="s">
        <v>28</v>
      </c>
      <c r="D19" s="252">
        <v>3106</v>
      </c>
      <c r="E19" s="164">
        <f t="shared" si="0"/>
        <v>7.2716716182395814E-3</v>
      </c>
      <c r="F19" s="163">
        <v>3083</v>
      </c>
      <c r="G19" s="164">
        <f t="shared" si="1"/>
        <v>8.3332432344768673E-3</v>
      </c>
      <c r="H19" s="163">
        <v>3427</v>
      </c>
      <c r="I19" s="164">
        <f t="shared" si="2"/>
        <v>1.2712320230283292E-2</v>
      </c>
      <c r="J19" s="163">
        <v>3830</v>
      </c>
      <c r="K19" s="164">
        <f t="shared" si="3"/>
        <v>1.3686490040666386E-2</v>
      </c>
      <c r="L19" s="163">
        <v>3219</v>
      </c>
      <c r="M19" s="164">
        <f t="shared" si="4"/>
        <v>9.4605516450897119E-3</v>
      </c>
      <c r="N19" s="163">
        <v>3071</v>
      </c>
      <c r="O19" s="395">
        <f t="shared" si="5"/>
        <v>8.4039592472285544E-3</v>
      </c>
      <c r="P19" s="397">
        <f>SUM('PRINCIPALES MERCADOS I'!P19,D19,F19,H19,J19,L19,N19,)</f>
        <v>36171</v>
      </c>
      <c r="Q19" s="164">
        <f t="shared" si="6"/>
        <v>8.6988517688819621E-3</v>
      </c>
      <c r="R19" s="379">
        <v>11</v>
      </c>
      <c r="S19" s="379">
        <v>10</v>
      </c>
    </row>
    <row r="20" spans="2:19">
      <c r="B20" s="165">
        <v>10</v>
      </c>
      <c r="C20" s="165" t="s">
        <v>29</v>
      </c>
      <c r="D20" s="252">
        <v>10213</v>
      </c>
      <c r="E20" s="164">
        <f t="shared" si="0"/>
        <v>2.3910361312646761E-2</v>
      </c>
      <c r="F20" s="163">
        <v>13776</v>
      </c>
      <c r="G20" s="164">
        <f t="shared" si="1"/>
        <v>3.7236055399984862E-2</v>
      </c>
      <c r="H20" s="163">
        <v>7467</v>
      </c>
      <c r="I20" s="164">
        <f t="shared" si="2"/>
        <v>2.7698539585504913E-2</v>
      </c>
      <c r="J20" s="163">
        <v>6567</v>
      </c>
      <c r="K20" s="164">
        <f t="shared" si="3"/>
        <v>2.3467148850406308E-2</v>
      </c>
      <c r="L20" s="163">
        <v>7116</v>
      </c>
      <c r="M20" s="164">
        <f t="shared" si="4"/>
        <v>2.0913726469853493E-2</v>
      </c>
      <c r="N20" s="163">
        <v>8262</v>
      </c>
      <c r="O20" s="395">
        <f t="shared" si="5"/>
        <v>2.2609414295214039E-2</v>
      </c>
      <c r="P20" s="397">
        <f>SUM('PRINCIPALES MERCADOS I'!P20,D20,F20,H20,J20,L20,N20,)</f>
        <v>93051</v>
      </c>
      <c r="Q20" s="164">
        <f t="shared" si="6"/>
        <v>2.2378061318355465E-2</v>
      </c>
      <c r="R20" s="379">
        <v>8</v>
      </c>
      <c r="S20" s="379">
        <v>7</v>
      </c>
    </row>
    <row r="21" spans="2:19">
      <c r="B21" s="165">
        <v>11</v>
      </c>
      <c r="C21" s="165" t="s">
        <v>112</v>
      </c>
      <c r="D21" s="252">
        <v>4844</v>
      </c>
      <c r="E21" s="164">
        <f t="shared" si="0"/>
        <v>1.1340623734305387E-2</v>
      </c>
      <c r="F21" s="163">
        <v>4973</v>
      </c>
      <c r="G21" s="164">
        <f t="shared" si="1"/>
        <v>1.3441848396060158E-2</v>
      </c>
      <c r="H21" s="163">
        <v>6267</v>
      </c>
      <c r="I21" s="164">
        <f t="shared" si="2"/>
        <v>2.3247187301775718E-2</v>
      </c>
      <c r="J21" s="163">
        <v>8198</v>
      </c>
      <c r="K21" s="164">
        <f t="shared" si="3"/>
        <v>2.9295520979995569E-2</v>
      </c>
      <c r="L21" s="163">
        <v>9263</v>
      </c>
      <c r="M21" s="164">
        <f t="shared" si="4"/>
        <v>2.7223699872154707E-2</v>
      </c>
      <c r="N21" s="163">
        <v>8164</v>
      </c>
      <c r="O21" s="395">
        <f t="shared" si="5"/>
        <v>2.2341231942160183E-2</v>
      </c>
      <c r="P21" s="397">
        <f>SUM('PRINCIPALES MERCADOS I'!P21,D21,F21,H21,J21,L21,N21,)</f>
        <v>82236</v>
      </c>
      <c r="Q21" s="164">
        <f t="shared" si="6"/>
        <v>1.9777135662983523E-2</v>
      </c>
      <c r="R21" s="379">
        <v>10</v>
      </c>
      <c r="S21" s="379">
        <v>8</v>
      </c>
    </row>
    <row r="22" spans="2:19">
      <c r="B22" s="165">
        <v>12</v>
      </c>
      <c r="C22" s="165" t="s">
        <v>33</v>
      </c>
      <c r="D22" s="252">
        <v>980</v>
      </c>
      <c r="E22" s="164">
        <f t="shared" si="0"/>
        <v>2.2943458422005117E-3</v>
      </c>
      <c r="F22" s="163">
        <v>508</v>
      </c>
      <c r="G22" s="164">
        <f t="shared" si="1"/>
        <v>1.3731065725313815E-3</v>
      </c>
      <c r="H22" s="163">
        <v>459</v>
      </c>
      <c r="I22" s="164">
        <f t="shared" si="2"/>
        <v>1.702642248526417E-3</v>
      </c>
      <c r="J22" s="163">
        <v>850</v>
      </c>
      <c r="K22" s="164">
        <f t="shared" si="3"/>
        <v>3.0374716800434538E-3</v>
      </c>
      <c r="L22" s="163">
        <v>1070</v>
      </c>
      <c r="M22" s="164">
        <f t="shared" si="4"/>
        <v>3.1447002983056825E-3</v>
      </c>
      <c r="N22" s="163">
        <v>1740</v>
      </c>
      <c r="O22" s="395">
        <f t="shared" si="5"/>
        <v>4.761605044017481E-3</v>
      </c>
      <c r="P22" s="397">
        <f>SUM('PRINCIPALES MERCADOS I'!P22,D22,F22,H22,J22,L22,N22,)</f>
        <v>11620</v>
      </c>
      <c r="Q22" s="164">
        <f t="shared" si="6"/>
        <v>2.7945220633769706E-3</v>
      </c>
      <c r="R22" s="379">
        <v>15</v>
      </c>
      <c r="S22" s="379">
        <v>14</v>
      </c>
    </row>
    <row r="23" spans="2:19" s="13" customFormat="1">
      <c r="B23" s="394">
        <v>13</v>
      </c>
      <c r="C23" s="165" t="s">
        <v>105</v>
      </c>
      <c r="D23" s="252">
        <v>11848</v>
      </c>
      <c r="E23" s="164">
        <f t="shared" si="0"/>
        <v>2.7738172998358842E-2</v>
      </c>
      <c r="F23" s="163">
        <v>9086</v>
      </c>
      <c r="G23" s="164">
        <f t="shared" si="1"/>
        <v>2.4559146295315221E-2</v>
      </c>
      <c r="H23" s="163">
        <v>8776</v>
      </c>
      <c r="I23" s="164">
        <f t="shared" si="2"/>
        <v>3.2554223035006179E-2</v>
      </c>
      <c r="J23" s="396">
        <v>10211</v>
      </c>
      <c r="K23" s="395">
        <f t="shared" si="3"/>
        <v>3.6488968617557301E-2</v>
      </c>
      <c r="L23" s="396">
        <v>9862</v>
      </c>
      <c r="M23" s="395">
        <f t="shared" si="4"/>
        <v>2.898414424475761E-2</v>
      </c>
      <c r="N23" s="396">
        <v>7998</v>
      </c>
      <c r="O23" s="395">
        <f t="shared" si="5"/>
        <v>2.1886963874742423E-2</v>
      </c>
      <c r="P23" s="397">
        <f>SUM('PRINCIPALES MERCADOS I'!P23,D23,F23,H23,J23,L23,N23,)</f>
        <v>145462</v>
      </c>
      <c r="Q23" s="164">
        <f t="shared" si="6"/>
        <v>3.4982510187860666E-2</v>
      </c>
      <c r="R23" s="379">
        <v>7</v>
      </c>
      <c r="S23" s="144">
        <v>6</v>
      </c>
    </row>
    <row r="24" spans="2:19">
      <c r="B24" s="165">
        <v>14</v>
      </c>
      <c r="C24" s="165" t="s">
        <v>110</v>
      </c>
      <c r="D24" s="252">
        <v>1533</v>
      </c>
      <c r="E24" s="164">
        <f t="shared" si="0"/>
        <v>3.5890124245850862E-3</v>
      </c>
      <c r="F24" s="163">
        <v>870</v>
      </c>
      <c r="G24" s="164">
        <f t="shared" si="1"/>
        <v>2.3515801537446887E-3</v>
      </c>
      <c r="H24" s="163">
        <v>987</v>
      </c>
      <c r="I24" s="164">
        <f t="shared" si="2"/>
        <v>3.6612372533672624E-3</v>
      </c>
      <c r="J24" s="163">
        <v>990</v>
      </c>
      <c r="K24" s="164">
        <f t="shared" si="3"/>
        <v>3.5377611332270812E-3</v>
      </c>
      <c r="L24" s="163">
        <v>1580</v>
      </c>
      <c r="M24" s="164">
        <f t="shared" si="4"/>
        <v>4.6435761414233443E-3</v>
      </c>
      <c r="N24" s="163">
        <v>2420</v>
      </c>
      <c r="O24" s="395">
        <f t="shared" si="5"/>
        <v>6.6224621876564971E-3</v>
      </c>
      <c r="P24" s="397">
        <f>SUM('PRINCIPALES MERCADOS I'!P24,D24,F24,H24,J24,L24,N24,)</f>
        <v>14253</v>
      </c>
      <c r="Q24" s="164">
        <f t="shared" si="6"/>
        <v>3.4277386376344201E-3</v>
      </c>
      <c r="R24" s="379">
        <v>14</v>
      </c>
      <c r="S24" s="379">
        <v>13</v>
      </c>
    </row>
    <row r="25" spans="2:19">
      <c r="B25" s="165">
        <v>15</v>
      </c>
      <c r="C25" s="165" t="s">
        <v>113</v>
      </c>
      <c r="D25" s="252">
        <v>4180</v>
      </c>
      <c r="E25" s="164">
        <f t="shared" si="0"/>
        <v>9.7860873677532035E-3</v>
      </c>
      <c r="F25" s="163">
        <v>2213</v>
      </c>
      <c r="G25" s="164">
        <f t="shared" si="1"/>
        <v>5.9816630807321795E-3</v>
      </c>
      <c r="H25" s="163">
        <v>3931</v>
      </c>
      <c r="I25" s="164">
        <f t="shared" si="2"/>
        <v>1.4581888189449553E-2</v>
      </c>
      <c r="J25" s="163">
        <v>2775</v>
      </c>
      <c r="K25" s="164">
        <f t="shared" si="3"/>
        <v>9.9164516613183349E-3</v>
      </c>
      <c r="L25" s="163">
        <v>1717</v>
      </c>
      <c r="M25" s="164">
        <f t="shared" si="4"/>
        <v>5.0462153384961276E-3</v>
      </c>
      <c r="N25" s="163">
        <v>1763</v>
      </c>
      <c r="O25" s="395">
        <f t="shared" si="5"/>
        <v>4.8245458003464475E-3</v>
      </c>
      <c r="P25" s="397">
        <f>SUM('PRINCIPALES MERCADOS I'!P25,D25,F25,H25,J25,L25,N25,)</f>
        <v>33679</v>
      </c>
      <c r="Q25" s="164">
        <f t="shared" si="6"/>
        <v>8.0995446275794313E-3</v>
      </c>
      <c r="R25" s="379">
        <v>12</v>
      </c>
      <c r="S25" s="379">
        <v>11</v>
      </c>
    </row>
    <row r="26" spans="2:19">
      <c r="B26" s="58"/>
      <c r="C26" s="58"/>
      <c r="D26" s="65"/>
      <c r="E26" s="53"/>
      <c r="F26" s="65"/>
      <c r="G26" s="53"/>
      <c r="H26" s="65"/>
      <c r="I26" s="53"/>
      <c r="J26" s="65"/>
      <c r="K26" s="53"/>
      <c r="L26" s="65"/>
      <c r="M26" s="53"/>
      <c r="N26" s="57"/>
      <c r="O26" s="53"/>
      <c r="P26" s="31"/>
      <c r="Q26" s="166"/>
    </row>
    <row r="27" spans="2:19">
      <c r="B27" s="58"/>
      <c r="C27" s="58"/>
      <c r="D27" s="57"/>
      <c r="E27" s="53"/>
      <c r="F27" s="57"/>
      <c r="G27" s="53"/>
      <c r="H27" s="58"/>
      <c r="I27" s="53"/>
      <c r="J27" s="58"/>
      <c r="K27" s="53"/>
      <c r="L27" s="57"/>
      <c r="M27" s="53"/>
      <c r="N27" s="59"/>
      <c r="O27" s="60"/>
      <c r="P27" s="31"/>
      <c r="Q27" s="31"/>
    </row>
    <row r="28" spans="2:19">
      <c r="B28" s="58"/>
      <c r="C28" s="58"/>
      <c r="D28" s="57"/>
      <c r="E28" s="53"/>
      <c r="F28" s="57"/>
      <c r="G28" s="53"/>
      <c r="H28" s="58"/>
      <c r="I28" s="53"/>
      <c r="J28" s="58"/>
      <c r="K28" s="53"/>
      <c r="L28" s="57"/>
      <c r="M28" s="53"/>
      <c r="N28" s="59"/>
      <c r="O28" s="60"/>
      <c r="P28" s="31"/>
      <c r="Q28" s="31"/>
    </row>
    <row r="29" spans="2:19">
      <c r="B29" s="58"/>
      <c r="C29" s="58"/>
      <c r="D29" s="57"/>
      <c r="E29" s="53"/>
      <c r="F29" s="57"/>
      <c r="G29" s="53"/>
      <c r="H29" s="58"/>
      <c r="I29" s="53"/>
      <c r="J29" s="58"/>
      <c r="K29" s="53"/>
      <c r="L29" s="57"/>
      <c r="M29" s="53"/>
      <c r="N29" s="59"/>
      <c r="O29" s="60"/>
      <c r="P29" s="31"/>
      <c r="Q29" s="31"/>
    </row>
    <row r="30" spans="2:19">
      <c r="B30" s="58"/>
      <c r="C30" s="58"/>
      <c r="D30" s="57"/>
      <c r="E30" s="53"/>
      <c r="F30" s="57"/>
      <c r="G30" s="53"/>
      <c r="H30" s="58"/>
      <c r="I30" s="53"/>
      <c r="J30" s="58"/>
      <c r="K30" s="53"/>
      <c r="L30" s="57"/>
      <c r="M30" s="53"/>
      <c r="N30" s="59"/>
      <c r="O30" s="60"/>
      <c r="P30" s="31"/>
      <c r="Q30" s="31"/>
    </row>
    <row r="31" spans="2:19">
      <c r="B31" s="58"/>
      <c r="C31" s="58"/>
      <c r="D31" s="57"/>
      <c r="E31" s="53"/>
      <c r="F31" s="57"/>
      <c r="G31" s="53"/>
      <c r="H31" s="58"/>
      <c r="I31" s="53"/>
      <c r="J31" s="58"/>
      <c r="K31" s="53"/>
      <c r="L31" s="57"/>
      <c r="M31" s="53"/>
      <c r="N31" s="59"/>
      <c r="O31" s="60"/>
      <c r="P31" s="31"/>
      <c r="Q31" s="31"/>
    </row>
    <row r="32" spans="2:19">
      <c r="B32" s="58"/>
      <c r="C32" s="58"/>
      <c r="D32" s="57"/>
      <c r="E32" s="53"/>
      <c r="F32" s="57"/>
      <c r="G32" s="53"/>
      <c r="H32" s="58"/>
      <c r="I32" s="53"/>
      <c r="J32" s="58"/>
      <c r="K32" s="53"/>
      <c r="L32" s="57"/>
      <c r="M32" s="53"/>
      <c r="N32" s="59"/>
      <c r="O32" s="60"/>
      <c r="P32" s="31"/>
      <c r="Q32" s="31"/>
    </row>
    <row r="33" spans="2:17">
      <c r="B33" s="302"/>
      <c r="C33" s="302" t="s">
        <v>169</v>
      </c>
      <c r="D33" s="303">
        <v>427137</v>
      </c>
      <c r="E33" s="304">
        <f>SUM(E11:E25)</f>
        <v>0.96964674097537795</v>
      </c>
      <c r="F33" s="303">
        <v>369964</v>
      </c>
      <c r="G33" s="304">
        <f>SUM(G11:G25)</f>
        <v>0.96636699787006297</v>
      </c>
      <c r="H33" s="303">
        <v>269581</v>
      </c>
      <c r="I33" s="304">
        <f>SUM(I11:I25)</f>
        <v>0.95646948412536514</v>
      </c>
      <c r="J33" s="303">
        <v>279838</v>
      </c>
      <c r="K33" s="304">
        <f>SUM(K11:K25)</f>
        <v>0.95601026308078263</v>
      </c>
      <c r="L33" s="303">
        <v>340255</v>
      </c>
      <c r="M33" s="304">
        <f>SUM(M11:M25)</f>
        <v>0.95941573231840838</v>
      </c>
      <c r="N33" s="303">
        <v>365423</v>
      </c>
      <c r="O33" s="304">
        <f>SUM(O11:O25)</f>
        <v>0.95046288821448033</v>
      </c>
      <c r="P33" s="303">
        <f>SUM('PRINCIPALES MERCADOS I'!P33,D33,F33,H33,J33,L33,N33,)</f>
        <v>4158135</v>
      </c>
      <c r="Q33" s="304">
        <f>SUM(Q11:Q25)</f>
        <v>0.9602732956000708</v>
      </c>
    </row>
    <row r="34" spans="2:17">
      <c r="B34" s="5"/>
      <c r="D34" s="5"/>
      <c r="F34" s="5"/>
      <c r="G34" s="5"/>
      <c r="H34" s="5"/>
      <c r="I34" s="5"/>
      <c r="J34" s="5"/>
      <c r="K34" s="5"/>
      <c r="M34" s="5"/>
      <c r="N34" s="5"/>
      <c r="P34" s="54"/>
      <c r="Q34" s="54"/>
    </row>
    <row r="36" spans="2:17">
      <c r="C36" s="7" t="s">
        <v>292</v>
      </c>
    </row>
  </sheetData>
  <mergeCells count="10">
    <mergeCell ref="N7:O7"/>
    <mergeCell ref="P7:Q7"/>
    <mergeCell ref="R7:R8"/>
    <mergeCell ref="S7:S8"/>
    <mergeCell ref="B7:C8"/>
    <mergeCell ref="D7:E7"/>
    <mergeCell ref="F7:G7"/>
    <mergeCell ref="H7:I7"/>
    <mergeCell ref="J7:K7"/>
    <mergeCell ref="L7:M7"/>
  </mergeCells>
  <pageMargins left="0" right="0" top="0" bottom="0" header="0" footer="0"/>
  <pageSetup scale="94" orientation="landscape" r:id="rId1"/>
  <headerFooter>
    <oddFooter>&amp;CBARÓMETRO TURÍSTICO DE LA RIVIERA MAYA
FIDEICOMISO DE PROMOCIÓN TURÍSTICA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40"/>
  <sheetViews>
    <sheetView workbookViewId="0">
      <selection activeCell="N45" sqref="N45"/>
    </sheetView>
  </sheetViews>
  <sheetFormatPr baseColWidth="10" defaultRowHeight="12.75"/>
  <sheetData>
    <row r="3" spans="2:12" ht="23.25">
      <c r="G3" s="4" t="s">
        <v>128</v>
      </c>
    </row>
    <row r="4" spans="2:12" ht="23.25">
      <c r="G4" s="4"/>
    </row>
    <row r="5" spans="2:12" ht="23.25">
      <c r="G5" s="4" t="s">
        <v>406</v>
      </c>
    </row>
    <row r="6" spans="2:1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>
      <c r="C7" s="1"/>
      <c r="D7" s="1"/>
      <c r="E7" s="1"/>
      <c r="F7" s="1"/>
      <c r="G7" s="6" t="s">
        <v>365</v>
      </c>
      <c r="H7" s="1"/>
      <c r="I7" s="1"/>
      <c r="J7" s="1"/>
    </row>
    <row r="8" spans="2:12">
      <c r="C8" s="1"/>
      <c r="D8" s="1"/>
      <c r="E8" s="1"/>
      <c r="F8" s="1"/>
      <c r="G8" s="3"/>
      <c r="H8" s="1"/>
      <c r="I8" s="1"/>
      <c r="J8" s="1"/>
    </row>
    <row r="9" spans="2:12">
      <c r="C9" s="1"/>
      <c r="D9" s="1"/>
      <c r="E9" s="1"/>
      <c r="F9" s="1"/>
      <c r="G9" s="1"/>
      <c r="H9" s="1"/>
      <c r="I9" s="1"/>
      <c r="J9" s="1"/>
    </row>
    <row r="39" spans="2:2">
      <c r="B39" s="23" t="s">
        <v>418</v>
      </c>
    </row>
    <row r="40" spans="2:2">
      <c r="B40" s="2"/>
    </row>
  </sheetData>
  <phoneticPr fontId="5" type="noConversion"/>
  <pageMargins left="0.47244094488188981" right="0" top="0.27559055118110237" bottom="0.35433070866141736" header="0" footer="0.51181102362204722"/>
  <pageSetup scale="98" orientation="landscape" r:id="rId1"/>
  <headerFooter alignWithMargins="0">
    <oddFooter>&amp;CBARÓMETRO TURÍSTICO DE LA RIVIERA MAYA
FIDEICOMISO DE PROMOCIÓN TURÍSTICA DE LA RIVIERA MAYA&amp;R20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2:Q42"/>
  <sheetViews>
    <sheetView workbookViewId="0">
      <selection activeCell="B7" sqref="B7:B8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42578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>
      <c r="D2" s="22"/>
      <c r="E2" s="22"/>
      <c r="F2" s="22"/>
      <c r="G2" s="22"/>
      <c r="H2" s="22"/>
      <c r="I2" s="22"/>
      <c r="J2" s="22"/>
      <c r="K2" s="167" t="s">
        <v>163</v>
      </c>
    </row>
    <row r="3" spans="1:17" ht="21">
      <c r="D3" s="22"/>
      <c r="E3" s="22"/>
      <c r="F3" s="22"/>
      <c r="G3" s="22"/>
      <c r="H3" s="22"/>
      <c r="I3" s="22"/>
      <c r="J3" s="22"/>
      <c r="K3" s="167" t="s">
        <v>127</v>
      </c>
    </row>
    <row r="4" spans="1:17" ht="21">
      <c r="D4" s="22"/>
      <c r="E4" s="22"/>
      <c r="F4" s="22"/>
      <c r="G4" s="22"/>
      <c r="H4" s="22"/>
      <c r="I4" s="22"/>
      <c r="J4" s="22"/>
      <c r="K4" s="167" t="s">
        <v>161</v>
      </c>
    </row>
    <row r="5" spans="1:17" ht="18.75">
      <c r="D5" s="10"/>
      <c r="E5" s="10"/>
      <c r="F5" s="10"/>
      <c r="G5" s="10"/>
      <c r="H5" s="10"/>
      <c r="I5" s="10"/>
      <c r="J5" s="10"/>
      <c r="K5" s="258" t="s">
        <v>363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5">
      <c r="A7" s="5"/>
      <c r="B7" s="509" t="s">
        <v>252</v>
      </c>
      <c r="C7" s="539" t="s">
        <v>356</v>
      </c>
      <c r="D7" s="539"/>
      <c r="E7" s="539" t="s">
        <v>357</v>
      </c>
      <c r="F7" s="539"/>
      <c r="G7" s="539" t="s">
        <v>358</v>
      </c>
      <c r="H7" s="539"/>
      <c r="I7" s="539" t="s">
        <v>359</v>
      </c>
      <c r="J7" s="539"/>
      <c r="K7" s="539" t="s">
        <v>360</v>
      </c>
      <c r="L7" s="539"/>
      <c r="M7" s="539" t="s">
        <v>361</v>
      </c>
      <c r="N7" s="539"/>
      <c r="O7" s="509" t="s">
        <v>284</v>
      </c>
      <c r="P7" s="509"/>
      <c r="Q7" s="5"/>
    </row>
    <row r="8" spans="1:17">
      <c r="A8" s="5"/>
      <c r="B8" s="540"/>
      <c r="C8" s="310" t="s">
        <v>162</v>
      </c>
      <c r="D8" s="311" t="s">
        <v>36</v>
      </c>
      <c r="E8" s="310" t="s">
        <v>162</v>
      </c>
      <c r="F8" s="311" t="s">
        <v>36</v>
      </c>
      <c r="G8" s="310" t="s">
        <v>162</v>
      </c>
      <c r="H8" s="311" t="s">
        <v>36</v>
      </c>
      <c r="I8" s="310" t="s">
        <v>162</v>
      </c>
      <c r="J8" s="311" t="s">
        <v>36</v>
      </c>
      <c r="K8" s="310" t="s">
        <v>162</v>
      </c>
      <c r="L8" s="311" t="s">
        <v>36</v>
      </c>
      <c r="M8" s="310" t="s">
        <v>162</v>
      </c>
      <c r="N8" s="311" t="s">
        <v>36</v>
      </c>
      <c r="O8" s="310" t="s">
        <v>162</v>
      </c>
      <c r="P8" s="311" t="s">
        <v>36</v>
      </c>
      <c r="Q8" s="5"/>
    </row>
    <row r="9" spans="1:17">
      <c r="B9" s="55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</row>
    <row r="10" spans="1:17">
      <c r="B10" s="62" t="s">
        <v>150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9"/>
      <c r="P10" s="9"/>
    </row>
    <row r="11" spans="1:17">
      <c r="B11" s="312" t="s">
        <v>158</v>
      </c>
      <c r="C11" s="252">
        <v>306323</v>
      </c>
      <c r="D11" s="313">
        <f>C11/$C$39</f>
        <v>0.30351206850435719</v>
      </c>
      <c r="E11" s="252">
        <v>306164</v>
      </c>
      <c r="F11" s="313">
        <f>E11/$E$39</f>
        <v>0.32460342198953768</v>
      </c>
      <c r="G11" s="252">
        <v>322699</v>
      </c>
      <c r="H11" s="313">
        <f>G11/$G$39</f>
        <v>0.30401055891200246</v>
      </c>
      <c r="I11" s="252">
        <v>246923</v>
      </c>
      <c r="J11" s="313">
        <f>I11/$I$39</f>
        <v>0.24363778806572181</v>
      </c>
      <c r="K11" s="252">
        <v>141928</v>
      </c>
      <c r="L11" s="313">
        <f>K11/$K$39</f>
        <v>0.15205208390247874</v>
      </c>
      <c r="M11" s="252">
        <v>86756</v>
      </c>
      <c r="N11" s="313">
        <f>M11/$M$39</f>
        <v>9.7174354017251593E-2</v>
      </c>
      <c r="O11" s="252">
        <f>SUM(C11,E11,G11,I11,K11,M11,)</f>
        <v>1410793</v>
      </c>
      <c r="P11" s="314">
        <f>O11/$O$39</f>
        <v>0.24101220777818827</v>
      </c>
    </row>
    <row r="12" spans="1:17">
      <c r="B12" s="312" t="s">
        <v>11</v>
      </c>
      <c r="C12" s="252">
        <v>248959.375</v>
      </c>
      <c r="D12" s="313">
        <f>C12/$C$39</f>
        <v>0.24667483303507065</v>
      </c>
      <c r="E12" s="252">
        <v>260162</v>
      </c>
      <c r="F12" s="313">
        <f>E12/$E$39</f>
        <v>0.27583084710038441</v>
      </c>
      <c r="G12" s="252">
        <v>320931</v>
      </c>
      <c r="H12" s="313">
        <f>G12/$G$39</f>
        <v>0.30234494895301151</v>
      </c>
      <c r="I12" s="252">
        <v>301926</v>
      </c>
      <c r="J12" s="313">
        <f>I12/$I$39</f>
        <v>0.29790899510993762</v>
      </c>
      <c r="K12" s="252">
        <v>280417</v>
      </c>
      <c r="L12" s="313">
        <f>K12/$K$39</f>
        <v>0.30041985522012132</v>
      </c>
      <c r="M12" s="252">
        <v>315590</v>
      </c>
      <c r="N12" s="313">
        <f>M12/$M$39</f>
        <v>0.35348857006206408</v>
      </c>
      <c r="O12" s="252">
        <f>SUM(C12,E12,G12,I12,K12,M12,)</f>
        <v>1727985.375</v>
      </c>
      <c r="P12" s="314">
        <f>O12/$O$39</f>
        <v>0.2951996290293265</v>
      </c>
    </row>
    <row r="13" spans="1:17">
      <c r="B13" s="312" t="s">
        <v>167</v>
      </c>
      <c r="C13" s="252">
        <v>66523.975000000006</v>
      </c>
      <c r="D13" s="313">
        <f>C13/$C$39</f>
        <v>6.5913526758950999E-2</v>
      </c>
      <c r="E13" s="252">
        <v>61603</v>
      </c>
      <c r="F13" s="313">
        <f>E13/$E$39</f>
        <v>6.5313180533379131E-2</v>
      </c>
      <c r="G13" s="252">
        <v>83127</v>
      </c>
      <c r="H13" s="313">
        <f>G13/$G$39</f>
        <v>7.8312872772081821E-2</v>
      </c>
      <c r="I13" s="252">
        <v>104358</v>
      </c>
      <c r="J13" s="313">
        <f>I13/$I$39</f>
        <v>0.10296955847354275</v>
      </c>
      <c r="K13" s="252">
        <v>104900</v>
      </c>
      <c r="L13" s="313">
        <f>K13/$K$39</f>
        <v>0.11238278282911067</v>
      </c>
      <c r="M13" s="252">
        <v>115192</v>
      </c>
      <c r="N13" s="313">
        <f>M13/$M$39</f>
        <v>0.12902517621784368</v>
      </c>
      <c r="O13" s="252">
        <f>SUM(C13,E13,G13,I13,K13,M13,)</f>
        <v>535703.97499999998</v>
      </c>
      <c r="P13" s="314">
        <f>O13/$O$39</f>
        <v>9.151675527898237E-2</v>
      </c>
    </row>
    <row r="14" spans="1:17" s="5" customFormat="1">
      <c r="B14" s="315" t="s">
        <v>37</v>
      </c>
      <c r="C14" s="316">
        <f t="shared" ref="C14:I14" si="0">SUM(C11:C13)</f>
        <v>621806.35</v>
      </c>
      <c r="D14" s="317">
        <f t="shared" si="0"/>
        <v>0.61610042829837885</v>
      </c>
      <c r="E14" s="316">
        <f t="shared" si="0"/>
        <v>627929</v>
      </c>
      <c r="F14" s="317">
        <f t="shared" si="0"/>
        <v>0.66574744962330112</v>
      </c>
      <c r="G14" s="316">
        <f t="shared" si="0"/>
        <v>726757</v>
      </c>
      <c r="H14" s="317">
        <f t="shared" si="0"/>
        <v>0.6846683806370959</v>
      </c>
      <c r="I14" s="316">
        <f t="shared" si="0"/>
        <v>653207</v>
      </c>
      <c r="J14" s="317">
        <f t="shared" ref="J14:P14" si="1">SUM(J11:J13)</f>
        <v>0.64451634164920213</v>
      </c>
      <c r="K14" s="316">
        <f t="shared" si="1"/>
        <v>527245</v>
      </c>
      <c r="L14" s="317">
        <f t="shared" si="1"/>
        <v>0.56485472195171071</v>
      </c>
      <c r="M14" s="316">
        <f t="shared" si="1"/>
        <v>517538</v>
      </c>
      <c r="N14" s="317">
        <f t="shared" si="1"/>
        <v>0.57968810029715934</v>
      </c>
      <c r="O14" s="316">
        <f t="shared" si="1"/>
        <v>3674482.35</v>
      </c>
      <c r="P14" s="317">
        <f t="shared" si="1"/>
        <v>0.62772859208649723</v>
      </c>
    </row>
    <row r="15" spans="1:17" s="5" customFormat="1">
      <c r="B15" s="58"/>
      <c r="C15" s="63"/>
      <c r="D15" s="64"/>
      <c r="E15" s="65"/>
      <c r="F15" s="64"/>
      <c r="G15" s="65"/>
      <c r="H15" s="64"/>
      <c r="I15" s="65"/>
      <c r="J15" s="64"/>
      <c r="K15" s="65"/>
      <c r="L15" s="64"/>
      <c r="M15" s="65"/>
      <c r="N15" s="64"/>
      <c r="O15" s="65"/>
      <c r="P15" s="53"/>
    </row>
    <row r="16" spans="1:17">
      <c r="B16" s="36" t="s">
        <v>9</v>
      </c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3"/>
    </row>
    <row r="17" spans="1:17">
      <c r="B17" s="318" t="s">
        <v>21</v>
      </c>
      <c r="C17" s="252">
        <v>61181</v>
      </c>
      <c r="D17" s="313">
        <f t="shared" ref="D17:D25" si="2">C17/$C$39</f>
        <v>6.0619580844941699E-2</v>
      </c>
      <c r="E17" s="252">
        <v>54416</v>
      </c>
      <c r="F17" s="313">
        <f>E17/$E$39</f>
        <v>5.7693327141606077E-2</v>
      </c>
      <c r="G17" s="252">
        <v>65590</v>
      </c>
      <c r="H17" s="313">
        <f>G17/$G$39</f>
        <v>6.1791491634737766E-2</v>
      </c>
      <c r="I17" s="252">
        <v>65248</v>
      </c>
      <c r="J17" s="313">
        <f>I17/$I$39</f>
        <v>6.4379901409395715E-2</v>
      </c>
      <c r="K17" s="252">
        <v>62407</v>
      </c>
      <c r="L17" s="313">
        <f>K17/$K$39</f>
        <v>6.6858649456780841E-2</v>
      </c>
      <c r="M17" s="252">
        <v>37996</v>
      </c>
      <c r="N17" s="313">
        <f>M17/$M$39</f>
        <v>4.2558863424310617E-2</v>
      </c>
      <c r="O17" s="252">
        <f t="shared" ref="O17:O25" si="3">SUM(C17,E17,G17,I17,K17,M17,)</f>
        <v>346838</v>
      </c>
      <c r="P17" s="314">
        <f>O17/$O$39</f>
        <v>5.9251918687838162E-2</v>
      </c>
    </row>
    <row r="18" spans="1:17">
      <c r="B18" s="318" t="s">
        <v>152</v>
      </c>
      <c r="C18" s="252">
        <v>6324</v>
      </c>
      <c r="D18" s="313">
        <f t="shared" si="2"/>
        <v>6.2659686710483864E-3</v>
      </c>
      <c r="E18" s="252">
        <v>4667</v>
      </c>
      <c r="F18" s="313">
        <f t="shared" ref="F18:F25" si="4">E18/$E$39</f>
        <v>4.9480806705725442E-3</v>
      </c>
      <c r="G18" s="252">
        <v>4493</v>
      </c>
      <c r="H18" s="313">
        <f t="shared" ref="H18:H25" si="5">G18/$G$39</f>
        <v>4.2327972543814117E-3</v>
      </c>
      <c r="I18" s="252">
        <v>8255</v>
      </c>
      <c r="J18" s="313">
        <f t="shared" ref="J18:J25" si="6">I18/$I$39</f>
        <v>8.1451705206988956E-3</v>
      </c>
      <c r="K18" s="252">
        <v>8182</v>
      </c>
      <c r="L18" s="313">
        <f t="shared" ref="L18:L25" si="7">K18/$K$39</f>
        <v>8.7656427941638082E-3</v>
      </c>
      <c r="M18" s="252">
        <v>5227</v>
      </c>
      <c r="N18" s="313">
        <f t="shared" ref="N18:N25" si="8">M18/$M$39</f>
        <v>5.854699945227697E-3</v>
      </c>
      <c r="O18" s="252">
        <f>SUM(C18,E18,G18,I18,K18,M18,)</f>
        <v>37148</v>
      </c>
      <c r="P18" s="314">
        <f>O18/$O$39</f>
        <v>6.3461624026658328E-3</v>
      </c>
    </row>
    <row r="19" spans="1:17">
      <c r="B19" s="318" t="s">
        <v>24</v>
      </c>
      <c r="C19" s="252">
        <v>21984</v>
      </c>
      <c r="D19" s="313">
        <f t="shared" si="2"/>
        <v>2.1782266803340878E-2</v>
      </c>
      <c r="E19" s="252">
        <v>18731</v>
      </c>
      <c r="F19" s="313">
        <f t="shared" si="4"/>
        <v>1.9859117000320187E-2</v>
      </c>
      <c r="G19" s="252">
        <v>28492</v>
      </c>
      <c r="H19" s="313">
        <f t="shared" si="5"/>
        <v>2.6841945108354144E-2</v>
      </c>
      <c r="I19" s="252">
        <v>30693</v>
      </c>
      <c r="J19" s="313">
        <f t="shared" si="6"/>
        <v>3.02846418887718E-2</v>
      </c>
      <c r="K19" s="252">
        <v>29379</v>
      </c>
      <c r="L19" s="313">
        <f t="shared" si="7"/>
        <v>3.1474678519889825E-2</v>
      </c>
      <c r="M19" s="252">
        <v>46893</v>
      </c>
      <c r="N19" s="313">
        <f t="shared" si="8"/>
        <v>5.252428630793235E-2</v>
      </c>
      <c r="O19" s="252">
        <f t="shared" si="3"/>
        <v>176172</v>
      </c>
      <c r="P19" s="314">
        <f t="shared" ref="P19:P25" si="9">O19/$O$39</f>
        <v>3.0096266900033516E-2</v>
      </c>
    </row>
    <row r="20" spans="1:17">
      <c r="B20" s="318" t="s">
        <v>26</v>
      </c>
      <c r="C20" s="252">
        <v>32670</v>
      </c>
      <c r="D20" s="313">
        <f t="shared" si="2"/>
        <v>3.2370208172541236E-2</v>
      </c>
      <c r="E20" s="252">
        <v>29930</v>
      </c>
      <c r="F20" s="313">
        <f t="shared" si="4"/>
        <v>3.1732602200607724E-2</v>
      </c>
      <c r="G20" s="252">
        <v>31786</v>
      </c>
      <c r="H20" s="313">
        <f t="shared" si="5"/>
        <v>2.9945179952763752E-2</v>
      </c>
      <c r="I20" s="252">
        <v>29419</v>
      </c>
      <c r="J20" s="313">
        <f t="shared" si="6"/>
        <v>2.9027591950144253E-2</v>
      </c>
      <c r="K20" s="252">
        <v>23233</v>
      </c>
      <c r="L20" s="313">
        <f t="shared" si="7"/>
        <v>2.4890268765192833E-2</v>
      </c>
      <c r="M20" s="252">
        <v>12694</v>
      </c>
      <c r="N20" s="313">
        <f t="shared" si="8"/>
        <v>1.4218396997268106E-2</v>
      </c>
      <c r="O20" s="252">
        <f t="shared" si="3"/>
        <v>159732</v>
      </c>
      <c r="P20" s="314">
        <f t="shared" si="9"/>
        <v>2.7287746659379209E-2</v>
      </c>
    </row>
    <row r="21" spans="1:17">
      <c r="B21" s="318" t="s">
        <v>27</v>
      </c>
      <c r="C21" s="252">
        <v>101393</v>
      </c>
      <c r="D21" s="313">
        <f t="shared" si="2"/>
        <v>0.10046258087659851</v>
      </c>
      <c r="E21" s="252">
        <v>71310</v>
      </c>
      <c r="F21" s="313">
        <f t="shared" si="4"/>
        <v>7.5604806646352718E-2</v>
      </c>
      <c r="G21" s="252">
        <v>90362</v>
      </c>
      <c r="H21" s="313">
        <f t="shared" si="5"/>
        <v>8.5128872802228597E-2</v>
      </c>
      <c r="I21" s="252">
        <v>104068</v>
      </c>
      <c r="J21" s="313">
        <f t="shared" si="6"/>
        <v>0.10268341680776411</v>
      </c>
      <c r="K21" s="252">
        <v>148186</v>
      </c>
      <c r="L21" s="313">
        <f t="shared" si="7"/>
        <v>0.15875648290099709</v>
      </c>
      <c r="M21" s="252">
        <v>140429</v>
      </c>
      <c r="N21" s="313">
        <f t="shared" si="8"/>
        <v>0.15729283692526885</v>
      </c>
      <c r="O21" s="252">
        <f t="shared" si="3"/>
        <v>655748</v>
      </c>
      <c r="P21" s="314">
        <f t="shared" si="9"/>
        <v>0.11202442401268747</v>
      </c>
    </row>
    <row r="22" spans="1:17">
      <c r="B22" s="318" t="s">
        <v>28</v>
      </c>
      <c r="C22" s="252">
        <v>13462</v>
      </c>
      <c r="D22" s="313">
        <f t="shared" si="2"/>
        <v>1.3338467781412615E-2</v>
      </c>
      <c r="E22" s="252">
        <v>8996</v>
      </c>
      <c r="F22" s="313">
        <f t="shared" si="4"/>
        <v>9.5378045237777178E-3</v>
      </c>
      <c r="G22" s="252">
        <v>7627</v>
      </c>
      <c r="H22" s="313">
        <f t="shared" si="5"/>
        <v>7.1852981658506619E-3</v>
      </c>
      <c r="I22" s="252">
        <v>11723</v>
      </c>
      <c r="J22" s="313">
        <f t="shared" si="6"/>
        <v>1.1567030165251745E-2</v>
      </c>
      <c r="K22" s="252">
        <v>15949</v>
      </c>
      <c r="L22" s="313">
        <f t="shared" si="7"/>
        <v>1.7086682586668123E-2</v>
      </c>
      <c r="M22" s="252">
        <v>19826</v>
      </c>
      <c r="N22" s="313">
        <f t="shared" si="8"/>
        <v>2.220686457128072E-2</v>
      </c>
      <c r="O22" s="252">
        <f t="shared" si="3"/>
        <v>77583</v>
      </c>
      <c r="P22" s="314">
        <f t="shared" si="9"/>
        <v>1.325385801889801E-2</v>
      </c>
    </row>
    <row r="23" spans="1:17">
      <c r="B23" s="318" t="s">
        <v>29</v>
      </c>
      <c r="C23" s="252">
        <v>30880</v>
      </c>
      <c r="D23" s="313">
        <f t="shared" si="2"/>
        <v>3.05966338649548E-2</v>
      </c>
      <c r="E23" s="252">
        <v>24193</v>
      </c>
      <c r="F23" s="313">
        <f t="shared" si="4"/>
        <v>2.5650078350795278E-2</v>
      </c>
      <c r="G23" s="252">
        <v>24429</v>
      </c>
      <c r="H23" s="313">
        <f t="shared" si="5"/>
        <v>2.3014245298749944E-2</v>
      </c>
      <c r="I23" s="252">
        <v>18115</v>
      </c>
      <c r="J23" s="313">
        <f t="shared" si="6"/>
        <v>1.7873987157172682E-2</v>
      </c>
      <c r="K23" s="252">
        <v>20389</v>
      </c>
      <c r="L23" s="313">
        <f t="shared" si="7"/>
        <v>2.184339903815765E-2</v>
      </c>
      <c r="M23" s="252">
        <v>27084</v>
      </c>
      <c r="N23" s="313">
        <f t="shared" si="8"/>
        <v>3.0336463232551548E-2</v>
      </c>
      <c r="O23" s="252">
        <f t="shared" si="3"/>
        <v>145090</v>
      </c>
      <c r="P23" s="314">
        <f t="shared" si="9"/>
        <v>2.4786386965725899E-2</v>
      </c>
    </row>
    <row r="24" spans="1:17">
      <c r="B24" s="318" t="s">
        <v>112</v>
      </c>
      <c r="C24" s="252">
        <v>38519</v>
      </c>
      <c r="D24" s="313">
        <f t="shared" si="2"/>
        <v>3.816553561671613E-2</v>
      </c>
      <c r="E24" s="252">
        <v>29930</v>
      </c>
      <c r="F24" s="313">
        <f t="shared" si="4"/>
        <v>3.1732602200607724E-2</v>
      </c>
      <c r="G24" s="252">
        <v>28739</v>
      </c>
      <c r="H24" s="313">
        <f t="shared" si="5"/>
        <v>2.7074640617330822E-2</v>
      </c>
      <c r="I24" s="252">
        <v>28367</v>
      </c>
      <c r="J24" s="313">
        <f t="shared" si="6"/>
        <v>2.7989588390147254E-2</v>
      </c>
      <c r="K24" s="252">
        <v>32750</v>
      </c>
      <c r="L24" s="313">
        <f t="shared" si="7"/>
        <v>3.5086140492405861E-2</v>
      </c>
      <c r="M24" s="252">
        <v>27746</v>
      </c>
      <c r="N24" s="313">
        <f t="shared" si="8"/>
        <v>3.1077961484654235E-2</v>
      </c>
      <c r="O24" s="252">
        <f t="shared" si="3"/>
        <v>186051</v>
      </c>
      <c r="P24" s="314">
        <f t="shared" si="9"/>
        <v>3.1783941562893853E-2</v>
      </c>
    </row>
    <row r="25" spans="1:17">
      <c r="B25" s="318" t="s">
        <v>33</v>
      </c>
      <c r="C25" s="252">
        <v>7868</v>
      </c>
      <c r="D25" s="313">
        <f t="shared" si="2"/>
        <v>7.7958003642961266E-3</v>
      </c>
      <c r="E25" s="252">
        <v>5620</v>
      </c>
      <c r="F25" s="313">
        <f t="shared" si="4"/>
        <v>5.9584772591852794E-3</v>
      </c>
      <c r="G25" s="252">
        <v>4200</v>
      </c>
      <c r="H25" s="313">
        <f t="shared" si="5"/>
        <v>3.9567657396843816E-3</v>
      </c>
      <c r="I25" s="252">
        <v>5252</v>
      </c>
      <c r="J25" s="313">
        <f t="shared" si="6"/>
        <v>5.182124236791109E-3</v>
      </c>
      <c r="K25" s="252">
        <v>3514</v>
      </c>
      <c r="L25" s="313">
        <f t="shared" si="7"/>
        <v>3.7646625248950898E-3</v>
      </c>
      <c r="M25" s="252">
        <v>1574</v>
      </c>
      <c r="N25" s="313">
        <f t="shared" si="8"/>
        <v>1.7630185027335747E-3</v>
      </c>
      <c r="O25" s="252">
        <f t="shared" si="3"/>
        <v>28028</v>
      </c>
      <c r="P25" s="314">
        <f t="shared" si="9"/>
        <v>4.7881511742736606E-3</v>
      </c>
    </row>
    <row r="26" spans="1:17">
      <c r="B26" s="315" t="s">
        <v>37</v>
      </c>
      <c r="C26" s="316">
        <f t="shared" ref="C26:I26" si="10">SUM(C17:C25)</f>
        <v>314281</v>
      </c>
      <c r="D26" s="317">
        <f t="shared" si="10"/>
        <v>0.31139704299585041</v>
      </c>
      <c r="E26" s="316">
        <f t="shared" si="10"/>
        <v>247793</v>
      </c>
      <c r="F26" s="317">
        <f t="shared" si="10"/>
        <v>0.26271689599382531</v>
      </c>
      <c r="G26" s="316">
        <f t="shared" si="10"/>
        <v>285718</v>
      </c>
      <c r="H26" s="317">
        <f t="shared" si="10"/>
        <v>0.26917123657408154</v>
      </c>
      <c r="I26" s="316">
        <f t="shared" si="10"/>
        <v>301140</v>
      </c>
      <c r="J26" s="317">
        <f t="shared" ref="J26:P26" si="11">SUM(J17:J25)</f>
        <v>0.29713345252613754</v>
      </c>
      <c r="K26" s="316">
        <f t="shared" si="11"/>
        <v>343989</v>
      </c>
      <c r="L26" s="317">
        <f t="shared" si="11"/>
        <v>0.36852660707915114</v>
      </c>
      <c r="M26" s="316">
        <f t="shared" si="11"/>
        <v>319469</v>
      </c>
      <c r="N26" s="317">
        <f t="shared" si="11"/>
        <v>0.35783339139122777</v>
      </c>
      <c r="O26" s="316">
        <f t="shared" si="11"/>
        <v>1812390</v>
      </c>
      <c r="P26" s="317">
        <f t="shared" si="11"/>
        <v>0.30961885638439557</v>
      </c>
    </row>
    <row r="27" spans="1:17">
      <c r="B27" s="58"/>
      <c r="C27" s="63"/>
      <c r="D27" s="64"/>
      <c r="E27" s="65"/>
      <c r="F27" s="64"/>
      <c r="G27" s="65"/>
      <c r="H27" s="64"/>
      <c r="I27" s="58"/>
      <c r="J27" s="64"/>
      <c r="K27" s="58"/>
      <c r="L27" s="64"/>
      <c r="M27" s="65"/>
      <c r="N27" s="64"/>
      <c r="O27" s="65"/>
      <c r="P27" s="53"/>
    </row>
    <row r="28" spans="1:17">
      <c r="B28" s="36" t="s">
        <v>10</v>
      </c>
      <c r="C28" s="65"/>
      <c r="D28" s="64"/>
      <c r="E28" s="65"/>
      <c r="F28" s="64"/>
      <c r="G28" s="65"/>
      <c r="H28" s="64"/>
      <c r="I28" s="58"/>
      <c r="J28" s="64"/>
      <c r="K28" s="58"/>
      <c r="L28" s="64"/>
      <c r="M28" s="65"/>
      <c r="N28" s="64"/>
      <c r="O28" s="65"/>
      <c r="P28" s="53"/>
    </row>
    <row r="29" spans="1:17">
      <c r="A29" s="5"/>
      <c r="B29" s="312" t="s">
        <v>105</v>
      </c>
      <c r="C29" s="252">
        <v>56309</v>
      </c>
      <c r="D29" s="313">
        <f>C29/$C$39</f>
        <v>5.5792288092672927E-2</v>
      </c>
      <c r="E29" s="252">
        <v>45186</v>
      </c>
      <c r="F29" s="313">
        <f>E29/$E$39</f>
        <v>4.7907429436574021E-2</v>
      </c>
      <c r="G29" s="252">
        <v>42883</v>
      </c>
      <c r="H29" s="313">
        <f>G29/$G$39</f>
        <v>4.0399520289258417E-2</v>
      </c>
      <c r="I29" s="252">
        <v>50051</v>
      </c>
      <c r="J29" s="313">
        <f>I29/$I$39</f>
        <v>4.9385091427195695E-2</v>
      </c>
      <c r="K29" s="252">
        <v>48906</v>
      </c>
      <c r="L29" s="313">
        <f>K29/$K$39</f>
        <v>5.2394588913636672E-2</v>
      </c>
      <c r="M29" s="252">
        <v>45147</v>
      </c>
      <c r="N29" s="313">
        <f>M29/$M$39</f>
        <v>5.0568612670211371E-2</v>
      </c>
      <c r="O29" s="252">
        <f>SUM(C29,E29,G29,I29,K29,M29,)</f>
        <v>288482</v>
      </c>
      <c r="P29" s="314">
        <f>O29/$O$39</f>
        <v>4.9282696840902467E-2</v>
      </c>
    </row>
    <row r="30" spans="1:17">
      <c r="B30" s="312" t="s">
        <v>110</v>
      </c>
      <c r="C30" s="309">
        <v>4552</v>
      </c>
      <c r="D30" s="313">
        <f>C30/$C$39</f>
        <v>4.5102291889013687E-3</v>
      </c>
      <c r="E30" s="252">
        <v>2964</v>
      </c>
      <c r="F30" s="313">
        <f>E30/$E$39</f>
        <v>3.1425136292215598E-3</v>
      </c>
      <c r="G30" s="309">
        <v>1803</v>
      </c>
      <c r="H30" s="313">
        <f>G30/$G$39</f>
        <v>1.6985830068216527E-3</v>
      </c>
      <c r="I30" s="252">
        <v>3489</v>
      </c>
      <c r="J30" s="313">
        <f>I30/$I$39</f>
        <v>3.4425802479368197E-3</v>
      </c>
      <c r="K30" s="252">
        <v>3946</v>
      </c>
      <c r="L30" s="313">
        <f>K30/$K$39</f>
        <v>4.2274781796346117E-3</v>
      </c>
      <c r="M30" s="252">
        <v>2976</v>
      </c>
      <c r="N30" s="313">
        <f>M30/$M$39</f>
        <v>3.333381870479745E-3</v>
      </c>
      <c r="O30" s="252">
        <f>SUM(C30,E30,G30,I30,K30,M30,)</f>
        <v>19730</v>
      </c>
      <c r="P30" s="314">
        <f>O30/$O$39</f>
        <v>3.3705659579142048E-3</v>
      </c>
    </row>
    <row r="31" spans="1:17">
      <c r="B31" s="312" t="s">
        <v>113</v>
      </c>
      <c r="C31" s="252">
        <v>12313</v>
      </c>
      <c r="D31" s="313">
        <f>C31/$C$39</f>
        <v>1.2200011424196518E-2</v>
      </c>
      <c r="E31" s="252">
        <v>19322</v>
      </c>
      <c r="F31" s="313">
        <f>E31/$E$39</f>
        <v>2.048571131707793E-2</v>
      </c>
      <c r="G31" s="309">
        <v>4312</v>
      </c>
      <c r="H31" s="313">
        <f>G31/$G$39</f>
        <v>4.0622794927426325E-3</v>
      </c>
      <c r="I31" s="252">
        <v>5597</v>
      </c>
      <c r="J31" s="313">
        <f>I31/$I$39</f>
        <v>5.5225341495277677E-3</v>
      </c>
      <c r="K31" s="252">
        <v>9331</v>
      </c>
      <c r="L31" s="313">
        <f>K31/$K$39</f>
        <v>9.9966038758668423E-3</v>
      </c>
      <c r="M31" s="252">
        <v>7657</v>
      </c>
      <c r="N31" s="313">
        <f>M31/$M$39</f>
        <v>8.5765137709218429E-3</v>
      </c>
      <c r="O31" s="252">
        <f>SUM(C31,E31,G31,I31,K31,M31,)</f>
        <v>58532</v>
      </c>
      <c r="P31" s="314">
        <f>O31/$O$39</f>
        <v>9.9992887302906355E-3</v>
      </c>
      <c r="Q31" s="5"/>
    </row>
    <row r="32" spans="1:17">
      <c r="A32" s="5"/>
      <c r="B32" s="315" t="s">
        <v>37</v>
      </c>
      <c r="C32" s="316">
        <f t="shared" ref="C32:I32" si="12">SUM(C29:C31)</f>
        <v>73174</v>
      </c>
      <c r="D32" s="317">
        <f t="shared" si="12"/>
        <v>7.2502528705770813E-2</v>
      </c>
      <c r="E32" s="316">
        <f t="shared" si="12"/>
        <v>67472</v>
      </c>
      <c r="F32" s="317">
        <f t="shared" si="12"/>
        <v>7.1535654382873515E-2</v>
      </c>
      <c r="G32" s="316">
        <f t="shared" si="12"/>
        <v>48998</v>
      </c>
      <c r="H32" s="317">
        <f t="shared" si="12"/>
        <v>4.6160382788822701E-2</v>
      </c>
      <c r="I32" s="316">
        <f t="shared" si="12"/>
        <v>59137</v>
      </c>
      <c r="J32" s="317">
        <f t="shared" ref="J32:P32" si="13">SUM(J29:J31)</f>
        <v>5.835020582466028E-2</v>
      </c>
      <c r="K32" s="316">
        <f t="shared" si="13"/>
        <v>62183</v>
      </c>
      <c r="L32" s="317">
        <f t="shared" si="13"/>
        <v>6.6618670969138122E-2</v>
      </c>
      <c r="M32" s="316">
        <f t="shared" si="13"/>
        <v>55780</v>
      </c>
      <c r="N32" s="317">
        <f t="shared" si="13"/>
        <v>6.247850831161296E-2</v>
      </c>
      <c r="O32" s="316">
        <f t="shared" si="13"/>
        <v>366744</v>
      </c>
      <c r="P32" s="317">
        <f t="shared" si="13"/>
        <v>6.2652551529107314E-2</v>
      </c>
    </row>
    <row r="33" spans="1:16">
      <c r="A33" s="5"/>
      <c r="B33" s="58"/>
      <c r="C33" s="57"/>
      <c r="D33" s="53"/>
      <c r="E33" s="57"/>
      <c r="F33" s="53"/>
      <c r="G33" s="58"/>
      <c r="H33" s="53"/>
      <c r="I33" s="58"/>
      <c r="J33" s="53"/>
      <c r="K33" s="58"/>
      <c r="L33" s="53"/>
      <c r="M33" s="59"/>
      <c r="N33" s="60"/>
      <c r="O33" s="59"/>
      <c r="P33" s="60"/>
    </row>
    <row r="34" spans="1:16">
      <c r="A34" s="5"/>
      <c r="B34" s="58"/>
      <c r="C34" s="57"/>
      <c r="D34" s="53"/>
      <c r="E34" s="57"/>
      <c r="F34" s="53"/>
      <c r="G34" s="58"/>
      <c r="H34" s="53"/>
      <c r="I34" s="58"/>
      <c r="J34" s="53"/>
      <c r="K34" s="57"/>
      <c r="L34" s="53"/>
      <c r="M34" s="59"/>
      <c r="N34" s="60"/>
      <c r="O34" s="59"/>
      <c r="P34" s="60"/>
    </row>
    <row r="35" spans="1:16" ht="10.5" customHeight="1">
      <c r="A35" s="5"/>
      <c r="B35" s="58"/>
      <c r="C35" s="57"/>
      <c r="D35" s="53"/>
      <c r="E35" s="57"/>
      <c r="F35" s="53"/>
      <c r="G35" s="58"/>
      <c r="H35" s="53"/>
      <c r="I35" s="58"/>
      <c r="J35" s="53"/>
      <c r="K35" s="57"/>
      <c r="L35" s="53"/>
      <c r="M35" s="59"/>
      <c r="N35" s="60"/>
      <c r="O35" s="59"/>
      <c r="P35" s="60"/>
    </row>
    <row r="36" spans="1:16">
      <c r="A36" s="5"/>
      <c r="B36" s="58"/>
      <c r="C36" s="57"/>
      <c r="D36" s="53"/>
      <c r="E36" s="57"/>
      <c r="F36" s="53"/>
      <c r="G36" s="58"/>
      <c r="H36" s="53"/>
      <c r="I36" s="58"/>
      <c r="J36" s="53"/>
      <c r="K36" s="57"/>
      <c r="L36" s="53"/>
      <c r="M36" s="59"/>
      <c r="N36" s="60"/>
      <c r="O36" s="59"/>
      <c r="P36" s="60"/>
    </row>
    <row r="37" spans="1:16">
      <c r="B37" s="58"/>
      <c r="C37" s="57"/>
      <c r="D37" s="53"/>
      <c r="E37" s="57"/>
      <c r="F37" s="53"/>
      <c r="G37" s="58"/>
      <c r="H37" s="53"/>
      <c r="I37" s="58"/>
      <c r="J37" s="53"/>
      <c r="K37" s="57"/>
      <c r="L37" s="53"/>
      <c r="M37" s="59"/>
      <c r="N37" s="60"/>
      <c r="O37" s="59"/>
      <c r="P37" s="60"/>
    </row>
    <row r="38" spans="1:16">
      <c r="B38" s="58"/>
      <c r="C38" s="57"/>
      <c r="D38" s="53"/>
      <c r="E38" s="57"/>
      <c r="F38" s="53"/>
      <c r="G38" s="58"/>
      <c r="H38" s="53"/>
      <c r="I38" s="58"/>
      <c r="J38" s="53"/>
      <c r="K38" s="57"/>
      <c r="L38" s="53"/>
      <c r="M38" s="59"/>
      <c r="N38" s="60"/>
      <c r="O38" s="59"/>
      <c r="P38" s="60"/>
    </row>
    <row r="39" spans="1:16" ht="18" customHeight="1">
      <c r="B39" s="319" t="s">
        <v>6</v>
      </c>
      <c r="C39" s="320">
        <f t="shared" ref="C39:J39" si="14">SUM(C14,C26,C32,)</f>
        <v>1009261.35</v>
      </c>
      <c r="D39" s="321">
        <f t="shared" si="14"/>
        <v>1</v>
      </c>
      <c r="E39" s="320">
        <f t="shared" si="14"/>
        <v>943194</v>
      </c>
      <c r="F39" s="321">
        <f t="shared" si="14"/>
        <v>1</v>
      </c>
      <c r="G39" s="320">
        <f t="shared" si="14"/>
        <v>1061473</v>
      </c>
      <c r="H39" s="321">
        <f t="shared" si="14"/>
        <v>1</v>
      </c>
      <c r="I39" s="320">
        <f t="shared" si="14"/>
        <v>1013484</v>
      </c>
      <c r="J39" s="321">
        <f t="shared" si="14"/>
        <v>1</v>
      </c>
      <c r="K39" s="320">
        <f>SUM(K32,K26,K14,)</f>
        <v>933417</v>
      </c>
      <c r="L39" s="321">
        <f>SUM(L14,L26,L32,)</f>
        <v>1</v>
      </c>
      <c r="M39" s="320">
        <f>SUM(M32,M26,M14,)</f>
        <v>892787</v>
      </c>
      <c r="N39" s="321">
        <f>SUM(N14,N26,N32,)</f>
        <v>1.0000000000000002</v>
      </c>
      <c r="O39" s="320">
        <f>SUM(O32,O26,O14,)</f>
        <v>5853616.3499999996</v>
      </c>
      <c r="P39" s="321">
        <f>SUM(P14,P26,P32,)</f>
        <v>1</v>
      </c>
    </row>
    <row r="41" spans="1:16">
      <c r="B41" s="61" t="s">
        <v>277</v>
      </c>
    </row>
    <row r="42" spans="1:16">
      <c r="B42" s="61"/>
    </row>
  </sheetData>
  <mergeCells count="8"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2"/>
  <sheetViews>
    <sheetView topLeftCell="A10" workbookViewId="0">
      <selection activeCell="M32" sqref="M32"/>
    </sheetView>
  </sheetViews>
  <sheetFormatPr baseColWidth="10" defaultRowHeight="12.75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5703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15" customHeight="1">
      <c r="D2" s="258"/>
      <c r="E2" s="258"/>
      <c r="F2" s="258"/>
      <c r="G2" s="258"/>
      <c r="H2" s="258"/>
      <c r="I2" s="258"/>
      <c r="J2" s="258"/>
      <c r="K2" s="167" t="s">
        <v>163</v>
      </c>
    </row>
    <row r="3" spans="1:17" ht="15" customHeight="1">
      <c r="D3" s="258"/>
      <c r="E3" s="258"/>
      <c r="F3" s="258"/>
      <c r="G3" s="258"/>
      <c r="H3" s="258"/>
      <c r="I3" s="258"/>
      <c r="J3" s="258"/>
      <c r="K3" s="167" t="s">
        <v>127</v>
      </c>
    </row>
    <row r="4" spans="1:17" ht="15" customHeight="1">
      <c r="D4" s="258"/>
      <c r="E4" s="258"/>
      <c r="F4" s="258"/>
      <c r="G4" s="258"/>
      <c r="H4" s="258"/>
      <c r="I4" s="258"/>
      <c r="J4" s="258"/>
      <c r="K4" s="167" t="s">
        <v>161</v>
      </c>
    </row>
    <row r="5" spans="1:17" ht="18.75" customHeight="1">
      <c r="D5" s="132"/>
      <c r="E5" s="132"/>
      <c r="F5" s="132"/>
      <c r="G5" s="132"/>
      <c r="H5" s="132"/>
      <c r="I5" s="132"/>
      <c r="J5" s="132"/>
      <c r="K5" s="258" t="s">
        <v>384</v>
      </c>
    </row>
    <row r="6" spans="1:17">
      <c r="B6" s="5"/>
      <c r="C6" s="5"/>
      <c r="D6" s="5"/>
      <c r="E6" s="5"/>
      <c r="F6" s="5"/>
      <c r="G6" s="5"/>
      <c r="H6" s="5"/>
      <c r="I6" s="5"/>
      <c r="K6" s="5"/>
    </row>
    <row r="7" spans="1:17" ht="12.75" customHeight="1">
      <c r="A7" s="5"/>
      <c r="B7" s="509" t="s">
        <v>252</v>
      </c>
      <c r="C7" s="534" t="s">
        <v>378</v>
      </c>
      <c r="D7" s="534"/>
      <c r="E7" s="535" t="s">
        <v>379</v>
      </c>
      <c r="F7" s="537"/>
      <c r="G7" s="535" t="s">
        <v>380</v>
      </c>
      <c r="H7" s="537"/>
      <c r="I7" s="535" t="s">
        <v>381</v>
      </c>
      <c r="J7" s="537"/>
      <c r="K7" s="535" t="s">
        <v>382</v>
      </c>
      <c r="L7" s="537"/>
      <c r="M7" s="535" t="s">
        <v>383</v>
      </c>
      <c r="N7" s="536"/>
      <c r="O7" s="509" t="s">
        <v>405</v>
      </c>
      <c r="P7" s="509"/>
      <c r="Q7" s="5"/>
    </row>
    <row r="8" spans="1:17">
      <c r="A8" s="5"/>
      <c r="B8" s="540"/>
      <c r="C8" s="310" t="s">
        <v>162</v>
      </c>
      <c r="D8" s="400" t="s">
        <v>36</v>
      </c>
      <c r="E8" s="310" t="s">
        <v>162</v>
      </c>
      <c r="F8" s="400" t="s">
        <v>36</v>
      </c>
      <c r="G8" s="310" t="s">
        <v>162</v>
      </c>
      <c r="H8" s="400" t="s">
        <v>36</v>
      </c>
      <c r="I8" s="310" t="s">
        <v>162</v>
      </c>
      <c r="J8" s="400" t="s">
        <v>36</v>
      </c>
      <c r="K8" s="310" t="s">
        <v>162</v>
      </c>
      <c r="L8" s="400" t="s">
        <v>36</v>
      </c>
      <c r="M8" s="310" t="s">
        <v>162</v>
      </c>
      <c r="N8" s="400" t="s">
        <v>36</v>
      </c>
      <c r="O8" s="310" t="s">
        <v>162</v>
      </c>
      <c r="P8" s="400" t="s">
        <v>36</v>
      </c>
      <c r="Q8" s="5"/>
    </row>
    <row r="9" spans="1:17">
      <c r="B9" s="55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</row>
    <row r="10" spans="1:17">
      <c r="B10" s="62" t="s">
        <v>150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9"/>
      <c r="P10" s="9"/>
    </row>
    <row r="11" spans="1:17">
      <c r="B11" s="312" t="s">
        <v>158</v>
      </c>
      <c r="C11" s="252">
        <v>86049</v>
      </c>
      <c r="D11" s="313">
        <f>C11/$C$39</f>
        <v>8.3377501475232083E-2</v>
      </c>
      <c r="E11" s="252">
        <v>90876</v>
      </c>
      <c r="F11" s="313">
        <f>E11/$E$39</f>
        <v>9.604129280990216E-2</v>
      </c>
      <c r="G11" s="252">
        <v>84773</v>
      </c>
      <c r="H11" s="313">
        <f>G11/$G$39</f>
        <v>0.11946219254758167</v>
      </c>
      <c r="I11" s="252">
        <v>101953</v>
      </c>
      <c r="J11" s="313">
        <f>I11/$I$39</f>
        <v>0.1318305480989547</v>
      </c>
      <c r="K11" s="252">
        <v>211700</v>
      </c>
      <c r="L11" s="313">
        <f>K11/$K$39</f>
        <v>0.23245778261409045</v>
      </c>
      <c r="M11" s="252">
        <v>259148</v>
      </c>
      <c r="N11" s="313">
        <f>M11/$K$39</f>
        <v>0.28455819295643037</v>
      </c>
      <c r="O11" s="252">
        <f>SUM('PRINC. MDOS. PROD.CTOS. NOCH.I'!O11,C11,E11,G11,I11,K11,M11,)</f>
        <v>2245292</v>
      </c>
      <c r="P11" s="314">
        <f>O11/$O$39</f>
        <v>0.20060096790468229</v>
      </c>
    </row>
    <row r="12" spans="1:17">
      <c r="B12" s="312" t="s">
        <v>11</v>
      </c>
      <c r="C12" s="252">
        <v>314602</v>
      </c>
      <c r="D12" s="313">
        <f>C12/$C$39</f>
        <v>0.30483478854037777</v>
      </c>
      <c r="E12" s="252">
        <v>213310</v>
      </c>
      <c r="F12" s="313">
        <f>E12/$E$39</f>
        <v>0.22543430795017638</v>
      </c>
      <c r="G12" s="252">
        <v>141712</v>
      </c>
      <c r="H12" s="313">
        <f>G12/$G$39</f>
        <v>0.19970068571718463</v>
      </c>
      <c r="I12" s="252">
        <v>177960</v>
      </c>
      <c r="J12" s="313">
        <f>I12/$I$39</f>
        <v>0.23011156454140611</v>
      </c>
      <c r="K12" s="252">
        <v>208068</v>
      </c>
      <c r="L12" s="313">
        <f>K12/$K$39</f>
        <v>0.22846965476121195</v>
      </c>
      <c r="M12" s="252">
        <v>249574</v>
      </c>
      <c r="N12" s="313">
        <f>M12/$K$39</f>
        <v>0.27404543522970715</v>
      </c>
      <c r="O12" s="252">
        <f>SUM('PRINC. MDOS. PROD.CTOS. NOCH.I'!O12,C12,E12,G12,I12,K12,M12,)</f>
        <v>3033211.375</v>
      </c>
      <c r="P12" s="314">
        <f>O12/$O$39</f>
        <v>0.27099599414441072</v>
      </c>
    </row>
    <row r="13" spans="1:17">
      <c r="B13" s="312" t="s">
        <v>167</v>
      </c>
      <c r="C13" s="252">
        <v>192882</v>
      </c>
      <c r="D13" s="313">
        <f>C13/$C$39</f>
        <v>0.18689373774879098</v>
      </c>
      <c r="E13" s="252">
        <v>151794</v>
      </c>
      <c r="F13" s="313">
        <f>E13/$E$39</f>
        <v>0.16042180554586788</v>
      </c>
      <c r="G13" s="252">
        <v>98749</v>
      </c>
      <c r="H13" s="313">
        <f>G13/$G$39</f>
        <v>0.13915718509290861</v>
      </c>
      <c r="I13" s="252">
        <v>88147</v>
      </c>
      <c r="J13" s="313">
        <f>I13/$I$39</f>
        <v>0.11397866981136955</v>
      </c>
      <c r="K13" s="252">
        <v>103460</v>
      </c>
      <c r="L13" s="313">
        <f>K13/$K$39</f>
        <v>0.11360454506024467</v>
      </c>
      <c r="M13" s="252">
        <v>94460</v>
      </c>
      <c r="N13" s="313">
        <f>M13/$K$39</f>
        <v>0.10372206965388277</v>
      </c>
      <c r="O13" s="252">
        <f>SUM('PRINC. MDOS. PROD.CTOS. NOCH.I'!O13,C13,E13,G13,I13,K13,M13,)</f>
        <v>1265195.9750000001</v>
      </c>
      <c r="P13" s="314">
        <f>O13/$O$39</f>
        <v>0.11303631651210988</v>
      </c>
    </row>
    <row r="14" spans="1:17" s="5" customFormat="1">
      <c r="B14" s="315" t="s">
        <v>37</v>
      </c>
      <c r="C14" s="316">
        <f t="shared" ref="C14:J14" si="0">SUM(C11:C13)</f>
        <v>593533</v>
      </c>
      <c r="D14" s="317">
        <f t="shared" si="0"/>
        <v>0.5751060277644009</v>
      </c>
      <c r="E14" s="316">
        <f t="shared" si="0"/>
        <v>455980</v>
      </c>
      <c r="F14" s="317">
        <f t="shared" si="0"/>
        <v>0.48189740630594641</v>
      </c>
      <c r="G14" s="316">
        <f t="shared" si="0"/>
        <v>325234</v>
      </c>
      <c r="H14" s="317">
        <f t="shared" si="0"/>
        <v>0.45832006335767494</v>
      </c>
      <c r="I14" s="316">
        <f t="shared" si="0"/>
        <v>368060</v>
      </c>
      <c r="J14" s="317">
        <f t="shared" si="0"/>
        <v>0.47592078245173036</v>
      </c>
      <c r="K14" s="316">
        <f t="shared" ref="K14:P14" si="1">SUM(K11:K13)</f>
        <v>523228</v>
      </c>
      <c r="L14" s="317">
        <f t="shared" si="1"/>
        <v>0.57453198243554704</v>
      </c>
      <c r="M14" s="316">
        <f t="shared" si="1"/>
        <v>603182</v>
      </c>
      <c r="N14" s="317">
        <f t="shared" si="1"/>
        <v>0.66232569784002027</v>
      </c>
      <c r="O14" s="316">
        <f t="shared" si="1"/>
        <v>6543699.3499999996</v>
      </c>
      <c r="P14" s="317">
        <f t="shared" si="1"/>
        <v>0.58463327856120295</v>
      </c>
    </row>
    <row r="15" spans="1:17" s="5" customFormat="1">
      <c r="B15" s="58"/>
      <c r="C15" s="63"/>
      <c r="D15" s="64"/>
      <c r="E15" s="401"/>
      <c r="F15" s="64"/>
      <c r="G15" s="65"/>
      <c r="H15" s="64"/>
      <c r="I15" s="65"/>
      <c r="J15" s="64"/>
      <c r="K15" s="65"/>
      <c r="L15" s="64"/>
      <c r="M15" s="65"/>
      <c r="N15" s="64"/>
      <c r="O15" s="65"/>
      <c r="P15" s="53"/>
    </row>
    <row r="16" spans="1:17">
      <c r="B16" s="36" t="s">
        <v>9</v>
      </c>
      <c r="C16" s="65"/>
      <c r="D16" s="64"/>
      <c r="E16" s="401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53"/>
    </row>
    <row r="17" spans="1:17">
      <c r="B17" s="318" t="s">
        <v>21</v>
      </c>
      <c r="C17" s="252">
        <v>35197</v>
      </c>
      <c r="D17" s="313">
        <f t="shared" ref="D17:D25" si="2">C17/$C$39</f>
        <v>3.4104265237524481E-2</v>
      </c>
      <c r="E17" s="252">
        <v>39702</v>
      </c>
      <c r="F17" s="313">
        <f>E17/$E$39</f>
        <v>4.1958618415629381E-2</v>
      </c>
      <c r="G17" s="252">
        <v>47090</v>
      </c>
      <c r="H17" s="313">
        <f>G17/$G$39</f>
        <v>6.6359272965043362E-2</v>
      </c>
      <c r="I17" s="252">
        <v>53202</v>
      </c>
      <c r="J17" s="313">
        <f>I17/$I$39</f>
        <v>6.8792961658416987E-2</v>
      </c>
      <c r="K17" s="252">
        <v>85497</v>
      </c>
      <c r="L17" s="313">
        <f>K17/$K$39</f>
        <v>9.3880222201969246E-2</v>
      </c>
      <c r="M17" s="252">
        <v>72533</v>
      </c>
      <c r="N17" s="313">
        <f>M17/$K$39</f>
        <v>7.9645065405516399E-2</v>
      </c>
      <c r="O17" s="252">
        <f>SUM('PRINC. MDOS. PROD.CTOS. NOCH.I'!O17,C17,E17,G17,I17,K17,M17,)</f>
        <v>680059</v>
      </c>
      <c r="P17" s="314">
        <f>O17/$O$39</f>
        <v>6.0758464214137997E-2</v>
      </c>
    </row>
    <row r="18" spans="1:17">
      <c r="B18" s="318" t="s">
        <v>152</v>
      </c>
      <c r="C18" s="252">
        <v>6673</v>
      </c>
      <c r="D18" s="313">
        <f t="shared" si="2"/>
        <v>6.4658283924766552E-3</v>
      </c>
      <c r="E18" s="252">
        <v>9521</v>
      </c>
      <c r="F18" s="313">
        <f t="shared" ref="F18:F25" si="3">E18/$E$39</f>
        <v>1.0062163264702214E-2</v>
      </c>
      <c r="G18" s="252">
        <v>7080</v>
      </c>
      <c r="H18" s="313">
        <f t="shared" ref="H18:H25" si="4">G18/$G$39</f>
        <v>9.9771427605119343E-3</v>
      </c>
      <c r="I18" s="252">
        <v>6543</v>
      </c>
      <c r="J18" s="313">
        <f t="shared" ref="J18:J25" si="5">I18/$I$39</f>
        <v>8.4604403618477198E-3</v>
      </c>
      <c r="K18" s="252">
        <v>6451</v>
      </c>
      <c r="L18" s="313">
        <f t="shared" ref="L18:N25" si="6">K18/$K$39</f>
        <v>7.0835387607156228E-3</v>
      </c>
      <c r="M18" s="252">
        <v>7381</v>
      </c>
      <c r="N18" s="313">
        <f t="shared" si="6"/>
        <v>8.1047278860396851E-3</v>
      </c>
      <c r="O18" s="252">
        <f>SUM('PRINC. MDOS. PROD.CTOS. NOCH.I'!O18,C18,E18,G18,I18,K18,M18,)</f>
        <v>80797</v>
      </c>
      <c r="P18" s="314">
        <f>O18/$O$39</f>
        <v>7.2186407842697586E-3</v>
      </c>
    </row>
    <row r="19" spans="1:17">
      <c r="B19" s="318" t="s">
        <v>24</v>
      </c>
      <c r="C19" s="252">
        <v>80678</v>
      </c>
      <c r="D19" s="313">
        <f t="shared" si="2"/>
        <v>7.8173250868909278E-2</v>
      </c>
      <c r="E19" s="252">
        <v>100447</v>
      </c>
      <c r="F19" s="313">
        <f t="shared" si="3"/>
        <v>0.10615629802011799</v>
      </c>
      <c r="G19" s="252">
        <v>54583</v>
      </c>
      <c r="H19" s="313">
        <f t="shared" si="4"/>
        <v>7.691841571991849E-2</v>
      </c>
      <c r="I19" s="252">
        <v>43210</v>
      </c>
      <c r="J19" s="313">
        <f t="shared" si="5"/>
        <v>5.5872784355103157E-2</v>
      </c>
      <c r="K19" s="252">
        <v>28140</v>
      </c>
      <c r="L19" s="313">
        <f t="shared" si="6"/>
        <v>3.0899206437224869E-2</v>
      </c>
      <c r="M19" s="252">
        <v>27368</v>
      </c>
      <c r="N19" s="313">
        <f t="shared" si="6"/>
        <v>3.0051509657923605E-2</v>
      </c>
      <c r="O19" s="252">
        <f>SUM('PRINC. MDOS. PROD.CTOS. NOCH.I'!O19,C19,E19,G19,I19,K19,M19,)</f>
        <v>510598</v>
      </c>
      <c r="P19" s="314">
        <f t="shared" ref="P19:P25" si="7">O19/$O$39</f>
        <v>4.5618321808564302E-2</v>
      </c>
    </row>
    <row r="20" spans="1:17">
      <c r="B20" s="318" t="s">
        <v>26</v>
      </c>
      <c r="C20" s="252">
        <v>18959</v>
      </c>
      <c r="D20" s="313">
        <f t="shared" si="2"/>
        <v>1.8370394199455253E-2</v>
      </c>
      <c r="E20" s="252">
        <v>29730</v>
      </c>
      <c r="F20" s="313">
        <f t="shared" si="3"/>
        <v>3.1419820802394374E-2</v>
      </c>
      <c r="G20" s="252">
        <v>11507</v>
      </c>
      <c r="H20" s="313">
        <f t="shared" si="4"/>
        <v>1.6215675387741643E-2</v>
      </c>
      <c r="I20" s="252">
        <v>16105</v>
      </c>
      <c r="J20" s="313">
        <f t="shared" si="5"/>
        <v>2.0824605231171866E-2</v>
      </c>
      <c r="K20" s="252">
        <v>22472</v>
      </c>
      <c r="L20" s="313">
        <f t="shared" si="6"/>
        <v>2.467544303686273E-2</v>
      </c>
      <c r="M20" s="252">
        <v>25042</v>
      </c>
      <c r="N20" s="313">
        <f t="shared" si="6"/>
        <v>2.7497438791790518E-2</v>
      </c>
      <c r="O20" s="252">
        <f>SUM('PRINC. MDOS. PROD.CTOS. NOCH.I'!O20,C20,E20,G20,I20,K20,M20,)</f>
        <v>283547</v>
      </c>
      <c r="P20" s="314">
        <f t="shared" si="7"/>
        <v>2.5332920015066613E-2</v>
      </c>
    </row>
    <row r="21" spans="1:17">
      <c r="B21" s="318" t="s">
        <v>27</v>
      </c>
      <c r="C21" s="252">
        <v>164612</v>
      </c>
      <c r="D21" s="313">
        <f t="shared" si="2"/>
        <v>0.15950141515695598</v>
      </c>
      <c r="E21" s="252">
        <v>180189</v>
      </c>
      <c r="F21" s="313">
        <f t="shared" si="3"/>
        <v>0.19043074640304877</v>
      </c>
      <c r="G21" s="252">
        <v>142223</v>
      </c>
      <c r="H21" s="313">
        <f t="shared" si="4"/>
        <v>0.20042078740512553</v>
      </c>
      <c r="I21" s="252">
        <v>159049</v>
      </c>
      <c r="J21" s="313">
        <f t="shared" si="5"/>
        <v>0.20565865491540852</v>
      </c>
      <c r="K21" s="252">
        <v>110303</v>
      </c>
      <c r="L21" s="313">
        <f t="shared" si="6"/>
        <v>0.1211185205275485</v>
      </c>
      <c r="M21" s="252">
        <v>101017</v>
      </c>
      <c r="N21" s="313">
        <f t="shared" si="6"/>
        <v>0.11092200201382887</v>
      </c>
      <c r="O21" s="252">
        <f>SUM('PRINC. MDOS. PROD.CTOS. NOCH.I'!O21,C21,E21,G21,I21,K21,M21,)</f>
        <v>1513141</v>
      </c>
      <c r="P21" s="314">
        <f t="shared" si="7"/>
        <v>0.1351884517364596</v>
      </c>
    </row>
    <row r="22" spans="1:17">
      <c r="B22" s="318" t="s">
        <v>28</v>
      </c>
      <c r="C22" s="252">
        <v>15194</v>
      </c>
      <c r="D22" s="313">
        <f t="shared" si="2"/>
        <v>1.4722283320139412E-2</v>
      </c>
      <c r="E22" s="252">
        <v>15325</v>
      </c>
      <c r="F22" s="313">
        <f t="shared" si="3"/>
        <v>1.6196056299922428E-2</v>
      </c>
      <c r="G22" s="252">
        <v>22418</v>
      </c>
      <c r="H22" s="313">
        <f t="shared" si="4"/>
        <v>3.1591467006378042E-2</v>
      </c>
      <c r="I22" s="252">
        <v>19868</v>
      </c>
      <c r="J22" s="313">
        <f t="shared" si="5"/>
        <v>2.5690360554667661E-2</v>
      </c>
      <c r="K22" s="252">
        <v>15585</v>
      </c>
      <c r="L22" s="313">
        <f t="shared" si="6"/>
        <v>1.7113153245350021E-2</v>
      </c>
      <c r="M22" s="252">
        <v>17645</v>
      </c>
      <c r="N22" s="313">
        <f t="shared" si="6"/>
        <v>1.9375142060583966E-2</v>
      </c>
      <c r="O22" s="252">
        <f>SUM('PRINC. MDOS. PROD.CTOS. NOCH.I'!O22,C22,E22,G22,I22,K22,M22,)</f>
        <v>183618</v>
      </c>
      <c r="P22" s="314">
        <f t="shared" si="7"/>
        <v>1.6404970277684127E-2</v>
      </c>
    </row>
    <row r="23" spans="1:17">
      <c r="B23" s="318" t="s">
        <v>29</v>
      </c>
      <c r="C23" s="252">
        <v>35533</v>
      </c>
      <c r="D23" s="313">
        <f t="shared" si="2"/>
        <v>3.4429833698467409E-2</v>
      </c>
      <c r="E23" s="252">
        <v>50799</v>
      </c>
      <c r="F23" s="313">
        <f t="shared" si="3"/>
        <v>5.3686359802920677E-2</v>
      </c>
      <c r="G23" s="252">
        <v>27690</v>
      </c>
      <c r="H23" s="313">
        <f t="shared" si="4"/>
        <v>3.902077444047676E-2</v>
      </c>
      <c r="I23" s="252">
        <v>23422</v>
      </c>
      <c r="J23" s="313">
        <f t="shared" si="5"/>
        <v>3.0285867974201023E-2</v>
      </c>
      <c r="K23" s="252">
        <v>26685</v>
      </c>
      <c r="L23" s="313">
        <f t="shared" si="6"/>
        <v>2.9301539579863031E-2</v>
      </c>
      <c r="M23" s="252">
        <v>28401</v>
      </c>
      <c r="N23" s="313">
        <f t="shared" si="6"/>
        <v>3.1185798224009364E-2</v>
      </c>
      <c r="O23" s="252">
        <f>SUM('PRINC. MDOS. PROD.CTOS. NOCH.I'!O23,C23,E23,G23,I23,K23,M23,)</f>
        <v>337620</v>
      </c>
      <c r="P23" s="314">
        <f t="shared" si="7"/>
        <v>3.0163960315174522E-2</v>
      </c>
    </row>
    <row r="24" spans="1:17">
      <c r="B24" s="318" t="s">
        <v>112</v>
      </c>
      <c r="C24" s="252">
        <v>25956</v>
      </c>
      <c r="D24" s="313">
        <f t="shared" si="2"/>
        <v>2.5150163607841163E-2</v>
      </c>
      <c r="E24" s="252">
        <v>22793</v>
      </c>
      <c r="F24" s="313">
        <f t="shared" si="3"/>
        <v>2.4088529281835688E-2</v>
      </c>
      <c r="G24" s="252">
        <v>26060</v>
      </c>
      <c r="H24" s="313">
        <f t="shared" si="4"/>
        <v>3.6723776884031216E-2</v>
      </c>
      <c r="I24" s="252">
        <v>37813</v>
      </c>
      <c r="J24" s="313">
        <f t="shared" si="5"/>
        <v>4.8894181782446561E-2</v>
      </c>
      <c r="K24" s="252">
        <v>43150</v>
      </c>
      <c r="L24" s="313">
        <f t="shared" si="6"/>
        <v>4.7380979309390656E-2</v>
      </c>
      <c r="M24" s="252">
        <v>39936</v>
      </c>
      <c r="N24" s="313">
        <f t="shared" si="6"/>
        <v>4.3851837536496532E-2</v>
      </c>
      <c r="O24" s="252">
        <f>SUM('PRINC. MDOS. PROD.CTOS. NOCH.I'!O24,C24,E24,G24,I24,K24,M24,)</f>
        <v>381759</v>
      </c>
      <c r="P24" s="314">
        <f t="shared" si="7"/>
        <v>3.4107467940171526E-2</v>
      </c>
    </row>
    <row r="25" spans="1:17">
      <c r="B25" s="318" t="s">
        <v>33</v>
      </c>
      <c r="C25" s="252">
        <v>4267</v>
      </c>
      <c r="D25" s="313">
        <f t="shared" si="2"/>
        <v>4.1345256632246202E-3</v>
      </c>
      <c r="E25" s="252">
        <v>3501</v>
      </c>
      <c r="F25" s="313">
        <f t="shared" si="3"/>
        <v>3.6999930248631922E-3</v>
      </c>
      <c r="G25" s="252">
        <v>2372</v>
      </c>
      <c r="H25" s="313">
        <f t="shared" si="4"/>
        <v>3.3426246649624729E-3</v>
      </c>
      <c r="I25" s="252">
        <v>4048</v>
      </c>
      <c r="J25" s="313">
        <f t="shared" si="5"/>
        <v>5.2342751925354685E-3</v>
      </c>
      <c r="K25" s="252">
        <v>4177</v>
      </c>
      <c r="L25" s="313">
        <f t="shared" si="6"/>
        <v>4.5865666413748502E-3</v>
      </c>
      <c r="M25" s="252">
        <v>6946</v>
      </c>
      <c r="N25" s="313">
        <f t="shared" si="6"/>
        <v>7.6270749080655275E-3</v>
      </c>
      <c r="O25" s="252">
        <f>SUM('PRINC. MDOS. PROD.CTOS. NOCH.I'!O25,C25,E25,G25,I25,K25,M25,)</f>
        <v>53339</v>
      </c>
      <c r="P25" s="314">
        <f t="shared" si="7"/>
        <v>4.7654625888605348E-3</v>
      </c>
    </row>
    <row r="26" spans="1:17">
      <c r="B26" s="315" t="s">
        <v>37</v>
      </c>
      <c r="C26" s="316">
        <f t="shared" ref="C26:J26" si="8">SUM(C17:C25)</f>
        <v>387069</v>
      </c>
      <c r="D26" s="317">
        <f t="shared" si="8"/>
        <v>0.37505196014499431</v>
      </c>
      <c r="E26" s="316">
        <f t="shared" si="8"/>
        <v>452007</v>
      </c>
      <c r="F26" s="317">
        <f t="shared" si="8"/>
        <v>0.47769858531543474</v>
      </c>
      <c r="G26" s="316">
        <f t="shared" si="8"/>
        <v>341023</v>
      </c>
      <c r="H26" s="317">
        <f t="shared" si="8"/>
        <v>0.4805699372341895</v>
      </c>
      <c r="I26" s="316">
        <f t="shared" si="8"/>
        <v>363260</v>
      </c>
      <c r="J26" s="317">
        <f t="shared" si="8"/>
        <v>0.46971413202579898</v>
      </c>
      <c r="K26" s="316">
        <f t="shared" ref="K26:P26" si="9">SUM(K17:K25)</f>
        <v>342460</v>
      </c>
      <c r="L26" s="317">
        <f t="shared" si="9"/>
        <v>0.37603916974029955</v>
      </c>
      <c r="M26" s="316">
        <f t="shared" si="9"/>
        <v>326269</v>
      </c>
      <c r="N26" s="317">
        <f t="shared" si="9"/>
        <v>0.35826059648425446</v>
      </c>
      <c r="O26" s="316">
        <f t="shared" si="9"/>
        <v>4024478</v>
      </c>
      <c r="P26" s="317">
        <f t="shared" si="9"/>
        <v>0.35955865968038897</v>
      </c>
    </row>
    <row r="27" spans="1:17">
      <c r="B27" s="58"/>
      <c r="C27" s="63"/>
      <c r="D27" s="64"/>
      <c r="E27" s="65"/>
      <c r="F27" s="64"/>
      <c r="G27" s="65"/>
      <c r="H27" s="64"/>
      <c r="I27" s="58"/>
      <c r="J27" s="64"/>
      <c r="K27" s="58"/>
      <c r="L27" s="64"/>
      <c r="M27" s="65"/>
      <c r="N27" s="64"/>
      <c r="O27" s="65"/>
      <c r="P27" s="53"/>
    </row>
    <row r="28" spans="1:17">
      <c r="B28" s="36" t="s">
        <v>10</v>
      </c>
      <c r="C28" s="65"/>
      <c r="D28" s="64"/>
      <c r="E28" s="65"/>
      <c r="F28" s="64"/>
      <c r="G28" s="65"/>
      <c r="H28" s="64"/>
      <c r="I28" s="58"/>
      <c r="J28" s="64"/>
      <c r="K28" s="58"/>
      <c r="L28" s="64"/>
      <c r="M28" s="65"/>
      <c r="N28" s="64"/>
      <c r="O28" s="65"/>
      <c r="P28" s="53"/>
    </row>
    <row r="29" spans="1:17">
      <c r="A29" s="5"/>
      <c r="B29" s="312" t="s">
        <v>105</v>
      </c>
      <c r="C29" s="252">
        <v>34705</v>
      </c>
      <c r="D29" s="313">
        <f>C29/$C$39</f>
        <v>3.3627539991143762E-2</v>
      </c>
      <c r="E29" s="252">
        <v>28545</v>
      </c>
      <c r="F29" s="313">
        <f>E29/$E$39</f>
        <v>3.0167466693721744E-2</v>
      </c>
      <c r="G29" s="252">
        <v>27791</v>
      </c>
      <c r="H29" s="313">
        <f>G29/$G$39</f>
        <v>3.9163103736919093E-2</v>
      </c>
      <c r="I29" s="252">
        <v>30718</v>
      </c>
      <c r="J29" s="313">
        <f>I29/$I$39</f>
        <v>3.9719976621616727E-2</v>
      </c>
      <c r="K29" s="252">
        <v>33736</v>
      </c>
      <c r="L29" s="313">
        <f>K29/$K$39</f>
        <v>3.704391003433611E-2</v>
      </c>
      <c r="M29" s="252">
        <v>24827</v>
      </c>
      <c r="N29" s="313">
        <f>M29/$K$39</f>
        <v>2.7261357434860762E-2</v>
      </c>
      <c r="O29" s="252">
        <f>SUM('PRINC. MDOS. PROD.CTOS. NOCH.I'!O29,C29,E29,G29,I29,K29,M29,)</f>
        <v>468804</v>
      </c>
      <c r="P29" s="314">
        <f>O29/$O$39</f>
        <v>4.188432335642165E-2</v>
      </c>
    </row>
    <row r="30" spans="1:17">
      <c r="B30" s="312" t="s">
        <v>110</v>
      </c>
      <c r="C30" s="252">
        <v>4490</v>
      </c>
      <c r="D30" s="313">
        <f>C30/$C$39</f>
        <v>4.3506023501004324E-3</v>
      </c>
      <c r="E30" s="252">
        <v>2733</v>
      </c>
      <c r="F30" s="313">
        <f>E30/$E$39</f>
        <v>2.8883407417740945E-3</v>
      </c>
      <c r="G30" s="252">
        <v>3126</v>
      </c>
      <c r="H30" s="313">
        <f>G30/$G$39</f>
        <v>4.4051621849378964E-3</v>
      </c>
      <c r="I30" s="309">
        <v>2978</v>
      </c>
      <c r="J30" s="313">
        <f>I30/$I$39</f>
        <v>3.850709368421597E-3</v>
      </c>
      <c r="K30" s="309">
        <v>5405</v>
      </c>
      <c r="L30" s="313">
        <f>K30/$K$39</f>
        <v>5.9349755079317846E-3</v>
      </c>
      <c r="M30" s="309">
        <v>7512</v>
      </c>
      <c r="N30" s="313">
        <f>M30/$K$39</f>
        <v>8.2485728058433981E-3</v>
      </c>
      <c r="O30" s="252">
        <f>SUM('PRINC. MDOS. PROD.CTOS. NOCH.I'!O30,C30,E30,G30,I30,K30,M30,)</f>
        <v>45974</v>
      </c>
      <c r="P30" s="314">
        <f>O30/$O$39</f>
        <v>4.1074519031154355E-3</v>
      </c>
    </row>
    <row r="31" spans="1:17">
      <c r="B31" s="312" t="s">
        <v>113</v>
      </c>
      <c r="C31" s="252">
        <v>12244</v>
      </c>
      <c r="D31" s="313">
        <f>C31/$C$39</f>
        <v>1.1863869749360732E-2</v>
      </c>
      <c r="E31" s="252">
        <v>6953</v>
      </c>
      <c r="F31" s="313">
        <f>E31/$E$39</f>
        <v>7.3482009431230432E-3</v>
      </c>
      <c r="G31" s="252">
        <v>12448</v>
      </c>
      <c r="H31" s="313">
        <f>G31/$G$39</f>
        <v>1.7541733486278611E-2</v>
      </c>
      <c r="I31" s="252">
        <v>8348</v>
      </c>
      <c r="J31" s="313">
        <f>I31/$I$39</f>
        <v>1.0794399532432334E-2</v>
      </c>
      <c r="K31" s="252">
        <v>5874</v>
      </c>
      <c r="L31" s="313">
        <f>K31/$K$39</f>
        <v>6.4499622818855323E-3</v>
      </c>
      <c r="M31" s="252">
        <v>5473</v>
      </c>
      <c r="N31" s="313">
        <f>M31/$K$39</f>
        <v>6.009643099890963E-3</v>
      </c>
      <c r="O31" s="252">
        <f>SUM('PRINC. MDOS. PROD.CTOS. NOCH.I'!O31,C31,E31,G31,I31,K31,M31,)</f>
        <v>109872</v>
      </c>
      <c r="P31" s="314">
        <f>O31/$O$39</f>
        <v>9.8162864988710838E-3</v>
      </c>
      <c r="Q31" s="5"/>
    </row>
    <row r="32" spans="1:17">
      <c r="A32" s="5"/>
      <c r="B32" s="315" t="s">
        <v>37</v>
      </c>
      <c r="C32" s="316">
        <f t="shared" ref="C32:I32" si="10">SUM(C29:C31)</f>
        <v>51439</v>
      </c>
      <c r="D32" s="317">
        <f t="shared" si="10"/>
        <v>4.9842012090604924E-2</v>
      </c>
      <c r="E32" s="316">
        <f t="shared" si="10"/>
        <v>38231</v>
      </c>
      <c r="F32" s="317">
        <f t="shared" si="10"/>
        <v>4.0404008378618884E-2</v>
      </c>
      <c r="G32" s="316">
        <f t="shared" si="10"/>
        <v>43365</v>
      </c>
      <c r="H32" s="317">
        <f>SUM(H29:H31)</f>
        <v>6.11099994081356E-2</v>
      </c>
      <c r="I32" s="316">
        <f t="shared" si="10"/>
        <v>42044</v>
      </c>
      <c r="J32" s="317">
        <f t="shared" ref="J32:P32" si="11">SUM(J29:J31)</f>
        <v>5.4365085522470658E-2</v>
      </c>
      <c r="K32" s="316">
        <f t="shared" si="11"/>
        <v>45015</v>
      </c>
      <c r="L32" s="317">
        <f t="shared" si="11"/>
        <v>4.9428847824153424E-2</v>
      </c>
      <c r="M32" s="316">
        <f t="shared" si="11"/>
        <v>37812</v>
      </c>
      <c r="N32" s="317">
        <f t="shared" si="11"/>
        <v>4.1519573340595126E-2</v>
      </c>
      <c r="O32" s="316">
        <f t="shared" si="11"/>
        <v>624650</v>
      </c>
      <c r="P32" s="317">
        <f t="shared" si="11"/>
        <v>5.5808061758408169E-2</v>
      </c>
    </row>
    <row r="33" spans="1:16">
      <c r="A33" s="5"/>
      <c r="B33" s="58"/>
      <c r="C33" s="57"/>
      <c r="D33" s="53"/>
      <c r="E33" s="57"/>
      <c r="F33" s="53"/>
      <c r="G33" s="58"/>
      <c r="H33" s="53"/>
      <c r="I33" s="58"/>
      <c r="J33" s="53"/>
      <c r="K33" s="58"/>
      <c r="L33" s="53"/>
      <c r="M33" s="59"/>
      <c r="N33" s="60"/>
      <c r="O33" s="59"/>
      <c r="P33" s="60"/>
    </row>
    <row r="34" spans="1:16">
      <c r="A34" s="5"/>
      <c r="B34" s="58"/>
      <c r="C34" s="57"/>
      <c r="D34" s="53"/>
      <c r="E34" s="57"/>
      <c r="F34" s="53"/>
      <c r="G34" s="58"/>
      <c r="H34" s="53"/>
      <c r="I34" s="58"/>
      <c r="J34" s="53"/>
      <c r="K34" s="57"/>
      <c r="L34" s="53"/>
      <c r="M34" s="59"/>
      <c r="N34" s="60"/>
      <c r="O34" s="59"/>
      <c r="P34" s="60"/>
    </row>
    <row r="35" spans="1:16">
      <c r="A35" s="5"/>
      <c r="B35" s="58"/>
      <c r="C35" s="57"/>
      <c r="D35" s="53"/>
      <c r="E35" s="57"/>
      <c r="F35" s="53"/>
      <c r="G35" s="58"/>
      <c r="H35" s="53"/>
      <c r="I35" s="58"/>
      <c r="J35" s="53"/>
      <c r="K35" s="57"/>
      <c r="L35" s="53"/>
      <c r="M35" s="59"/>
      <c r="N35" s="60"/>
      <c r="O35" s="59"/>
      <c r="P35" s="60"/>
    </row>
    <row r="36" spans="1:16">
      <c r="A36" s="5"/>
      <c r="B36" s="58"/>
      <c r="C36" s="57"/>
      <c r="D36" s="53"/>
      <c r="E36" s="57"/>
      <c r="F36" s="53"/>
      <c r="G36" s="58"/>
      <c r="H36" s="53"/>
      <c r="I36" s="58"/>
      <c r="J36" s="53"/>
      <c r="K36" s="57"/>
      <c r="L36" s="53"/>
      <c r="M36" s="59"/>
      <c r="N36" s="60"/>
      <c r="O36" s="59"/>
      <c r="P36" s="60"/>
    </row>
    <row r="37" spans="1:16">
      <c r="B37" s="58"/>
      <c r="C37" s="57"/>
      <c r="D37" s="53"/>
      <c r="E37" s="57"/>
      <c r="F37" s="53"/>
      <c r="G37" s="58"/>
      <c r="H37" s="53"/>
      <c r="I37" s="58"/>
      <c r="J37" s="53"/>
      <c r="K37" s="57"/>
      <c r="L37" s="53"/>
      <c r="M37" s="59"/>
      <c r="N37" s="60"/>
      <c r="O37" s="59"/>
      <c r="P37" s="60"/>
    </row>
    <row r="38" spans="1:16">
      <c r="B38" s="58"/>
      <c r="C38" s="57"/>
      <c r="D38" s="53"/>
      <c r="E38" s="57"/>
      <c r="F38" s="53"/>
      <c r="G38" s="58"/>
      <c r="H38" s="53"/>
      <c r="I38" s="58"/>
      <c r="J38" s="53"/>
      <c r="K38" s="57"/>
      <c r="L38" s="53"/>
      <c r="M38" s="59"/>
      <c r="N38" s="60"/>
      <c r="O38" s="59"/>
      <c r="P38" s="60"/>
    </row>
    <row r="39" spans="1:16">
      <c r="B39" s="319" t="s">
        <v>6</v>
      </c>
      <c r="C39" s="320">
        <f t="shared" ref="C39:N39" si="12">SUM(C14,C26,C32,)</f>
        <v>1032041</v>
      </c>
      <c r="D39" s="321">
        <f t="shared" si="12"/>
        <v>1.0000000000000002</v>
      </c>
      <c r="E39" s="320">
        <f t="shared" si="12"/>
        <v>946218</v>
      </c>
      <c r="F39" s="321">
        <f t="shared" si="12"/>
        <v>1</v>
      </c>
      <c r="G39" s="320">
        <f t="shared" si="12"/>
        <v>709622</v>
      </c>
      <c r="H39" s="321">
        <f t="shared" si="12"/>
        <v>1</v>
      </c>
      <c r="I39" s="320">
        <f t="shared" si="12"/>
        <v>773364</v>
      </c>
      <c r="J39" s="321">
        <f t="shared" si="12"/>
        <v>1</v>
      </c>
      <c r="K39" s="320">
        <f t="shared" si="12"/>
        <v>910703</v>
      </c>
      <c r="L39" s="321">
        <f t="shared" si="12"/>
        <v>1</v>
      </c>
      <c r="M39" s="320">
        <f t="shared" si="12"/>
        <v>967263</v>
      </c>
      <c r="N39" s="321">
        <f t="shared" si="12"/>
        <v>1.0621058676648698</v>
      </c>
      <c r="O39" s="320">
        <f>SUM(O32,O26,O14,)</f>
        <v>11192827.35</v>
      </c>
      <c r="P39" s="321">
        <f>SUM(P14,P26,P32,)</f>
        <v>1.0000000000000002</v>
      </c>
    </row>
    <row r="41" spans="1:16">
      <c r="B41" s="61" t="s">
        <v>277</v>
      </c>
    </row>
    <row r="42" spans="1:16">
      <c r="B42" s="61"/>
    </row>
  </sheetData>
  <mergeCells count="8">
    <mergeCell ref="M7:N7"/>
    <mergeCell ref="O7:P7"/>
    <mergeCell ref="B7:B8"/>
    <mergeCell ref="C7:D7"/>
    <mergeCell ref="E7:F7"/>
    <mergeCell ref="G7:H7"/>
    <mergeCell ref="I7:J7"/>
    <mergeCell ref="K7:L7"/>
  </mergeCells>
  <pageMargins left="0" right="0" top="0" bottom="0" header="0" footer="0"/>
  <pageSetup scale="94" orientation="landscape" r:id="rId1"/>
  <headerFooter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C4:K27"/>
  <sheetViews>
    <sheetView workbookViewId="0">
      <selection activeCell="I42" sqref="I42"/>
    </sheetView>
  </sheetViews>
  <sheetFormatPr baseColWidth="10" defaultRowHeight="12.75"/>
  <cols>
    <col min="1" max="16384" width="11.42578125" style="7"/>
  </cols>
  <sheetData>
    <row r="4" spans="3:11" ht="23.25">
      <c r="C4" s="51"/>
      <c r="D4" s="51"/>
      <c r="E4" s="51"/>
      <c r="F4" s="51"/>
      <c r="G4" s="51"/>
      <c r="H4" s="4" t="s">
        <v>145</v>
      </c>
      <c r="I4" s="51"/>
      <c r="J4" s="51"/>
      <c r="K4" s="51"/>
    </row>
    <row r="5" spans="3:11" ht="23.25">
      <c r="C5" s="51"/>
      <c r="D5" s="51"/>
      <c r="E5" s="51"/>
      <c r="F5" s="51"/>
      <c r="G5" s="51"/>
      <c r="H5" s="4" t="s">
        <v>229</v>
      </c>
      <c r="I5" s="51"/>
      <c r="J5" s="51"/>
      <c r="K5" s="51"/>
    </row>
    <row r="6" spans="3:11" ht="23.25">
      <c r="C6" s="51"/>
      <c r="D6" s="51"/>
      <c r="E6" s="51"/>
      <c r="F6" s="51"/>
      <c r="G6" s="51"/>
      <c r="H6" s="4" t="s">
        <v>355</v>
      </c>
      <c r="I6" s="51"/>
      <c r="J6" s="51"/>
      <c r="K6" s="51"/>
    </row>
    <row r="27" spans="10:10">
      <c r="J27" s="66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3:I64"/>
  <sheetViews>
    <sheetView topLeftCell="A46"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131"/>
      <c r="D3" s="131"/>
      <c r="E3" s="131"/>
      <c r="F3" s="132" t="s">
        <v>366</v>
      </c>
      <c r="G3" s="131"/>
      <c r="H3" s="131"/>
    </row>
    <row r="4" spans="2:9" ht="15.75">
      <c r="C4" s="131"/>
      <c r="D4" s="131"/>
      <c r="E4" s="131"/>
      <c r="F4" s="132" t="s">
        <v>407</v>
      </c>
      <c r="G4" s="131"/>
      <c r="H4" s="131"/>
    </row>
    <row r="5" spans="2:9" ht="11.25" customHeight="1"/>
    <row r="6" spans="2:9">
      <c r="B6" s="544" t="s">
        <v>285</v>
      </c>
      <c r="C6" s="546">
        <v>2012</v>
      </c>
      <c r="D6" s="547"/>
      <c r="E6" s="546">
        <v>2013</v>
      </c>
      <c r="F6" s="547"/>
      <c r="G6" s="546" t="s">
        <v>165</v>
      </c>
      <c r="H6" s="547"/>
    </row>
    <row r="7" spans="2:9">
      <c r="B7" s="545"/>
      <c r="C7" s="322"/>
      <c r="D7" s="323" t="s">
        <v>164</v>
      </c>
      <c r="E7" s="322"/>
      <c r="F7" s="323" t="s">
        <v>164</v>
      </c>
      <c r="G7" s="322"/>
      <c r="H7" s="324" t="s">
        <v>36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48" t="s">
        <v>150</v>
      </c>
      <c r="C9" s="549"/>
      <c r="D9" s="549"/>
      <c r="E9" s="549"/>
      <c r="F9" s="549"/>
      <c r="G9" s="549"/>
      <c r="H9" s="550"/>
    </row>
    <row r="10" spans="2:9">
      <c r="B10" s="78" t="s">
        <v>153</v>
      </c>
      <c r="C10" s="69">
        <v>76214</v>
      </c>
      <c r="D10" s="79">
        <f>C10/$C$61</f>
        <v>0.21702199150865223</v>
      </c>
      <c r="E10" s="69">
        <f>SUM('PROCEDENCIA DICIEMBRE'!C11)</f>
        <v>84735</v>
      </c>
      <c r="F10" s="79">
        <f>E10/$E$61</f>
        <v>0.23188195597978234</v>
      </c>
      <c r="G10" s="69">
        <f>E10-C10</f>
        <v>8521</v>
      </c>
      <c r="H10" s="79">
        <f>G10/C10</f>
        <v>0.11180360563675965</v>
      </c>
    </row>
    <row r="11" spans="2:9">
      <c r="B11" s="71" t="s">
        <v>81</v>
      </c>
      <c r="C11" s="69">
        <v>104538</v>
      </c>
      <c r="D11" s="73">
        <f>C11/$C$61</f>
        <v>0.29767555761843606</v>
      </c>
      <c r="E11" s="69">
        <f>SUM('PROCEDENCIA DICIEMBRE'!C12)</f>
        <v>112802</v>
      </c>
      <c r="F11" s="73">
        <f>E11/$E$61</f>
        <v>0.30868883458348273</v>
      </c>
      <c r="G11" s="72">
        <f>E11-C11</f>
        <v>8264</v>
      </c>
      <c r="H11" s="73">
        <f>G11/C11</f>
        <v>7.9052593315349445E-2</v>
      </c>
    </row>
    <row r="12" spans="2:9">
      <c r="B12" s="71" t="s">
        <v>83</v>
      </c>
      <c r="C12" s="69">
        <v>73440</v>
      </c>
      <c r="D12" s="73">
        <f>C12/$C$61</f>
        <v>0.20912293091027134</v>
      </c>
      <c r="E12" s="69">
        <f>SUM('PROCEDENCIA DICIEMBRE'!C13)</f>
        <v>61941</v>
      </c>
      <c r="F12" s="73">
        <f>E12/$E$61</f>
        <v>0.16950492990315333</v>
      </c>
      <c r="G12" s="72">
        <f>E12-C12</f>
        <v>-11499</v>
      </c>
      <c r="H12" s="73">
        <f>G12/C12</f>
        <v>-0.15657679738562091</v>
      </c>
    </row>
    <row r="13" spans="2:9">
      <c r="B13" s="74" t="s">
        <v>37</v>
      </c>
      <c r="C13" s="75">
        <f>SUM(C10:C12)</f>
        <v>254192</v>
      </c>
      <c r="D13" s="76">
        <f>C13/$C$61</f>
        <v>0.72382048003735966</v>
      </c>
      <c r="E13" s="75">
        <f>SUM(E10:E12)</f>
        <v>259478</v>
      </c>
      <c r="F13" s="76">
        <f>E13/$E$61</f>
        <v>0.71007572046641843</v>
      </c>
      <c r="G13" s="75">
        <f>E13-C13</f>
        <v>5286</v>
      </c>
      <c r="H13" s="76">
        <f>G13/C13</f>
        <v>2.0795304336879209E-2</v>
      </c>
    </row>
    <row r="14" spans="2:9" ht="6" customHeight="1">
      <c r="C14" s="43"/>
      <c r="D14" s="77"/>
      <c r="E14" s="43"/>
      <c r="H14" s="77"/>
    </row>
    <row r="15" spans="2:9" ht="15">
      <c r="B15" s="541" t="s">
        <v>10</v>
      </c>
      <c r="C15" s="542"/>
      <c r="D15" s="542"/>
      <c r="E15" s="542"/>
      <c r="F15" s="542"/>
      <c r="G15" s="542"/>
      <c r="H15" s="543"/>
    </row>
    <row r="16" spans="2:9">
      <c r="B16" s="78" t="s">
        <v>105</v>
      </c>
      <c r="C16" s="69">
        <v>7368</v>
      </c>
      <c r="D16" s="79">
        <f>C16/$C$61</f>
        <v>2.0980633918121994E-2</v>
      </c>
      <c r="E16" s="69">
        <f>SUM('PROCEDENCIA DICIEMBRE'!C30)</f>
        <v>7998</v>
      </c>
      <c r="F16" s="79">
        <f>E16/$E$61</f>
        <v>2.1886963874742423E-2</v>
      </c>
      <c r="G16" s="69">
        <f>E16-C16</f>
        <v>630</v>
      </c>
      <c r="H16" s="79">
        <f>G16/C16</f>
        <v>8.5504885993485338E-2</v>
      </c>
    </row>
    <row r="17" spans="2:8">
      <c r="B17" s="71" t="s">
        <v>107</v>
      </c>
      <c r="C17" s="69">
        <v>62</v>
      </c>
      <c r="D17" s="73">
        <f>C17/$C$61</f>
        <v>1.7654713666172145E-4</v>
      </c>
      <c r="E17" s="69">
        <f>SUM('PROCEDENCIA DICIEMBRE'!C31)</f>
        <v>46</v>
      </c>
      <c r="F17" s="73">
        <f t="shared" ref="F17:F27" si="0">E17/$E$61</f>
        <v>1.2588151265793341E-4</v>
      </c>
      <c r="G17" s="72">
        <f>E17-C17</f>
        <v>-16</v>
      </c>
      <c r="H17" s="73">
        <f>G17/C17</f>
        <v>-0.25806451612903225</v>
      </c>
    </row>
    <row r="18" spans="2:8">
      <c r="B18" s="71" t="s">
        <v>110</v>
      </c>
      <c r="C18" s="69">
        <v>1089</v>
      </c>
      <c r="D18" s="73">
        <f t="shared" ref="D18:D25" si="1">C18/$C$61</f>
        <v>3.1009650294292687E-3</v>
      </c>
      <c r="E18" s="69">
        <f>SUM('PROCEDENCIA DICIEMBRE'!C32)</f>
        <v>2420</v>
      </c>
      <c r="F18" s="73">
        <f t="shared" si="0"/>
        <v>6.6224621876564971E-3</v>
      </c>
      <c r="G18" s="72">
        <f t="shared" ref="G18:G26" si="2">E18-C18</f>
        <v>1331</v>
      </c>
      <c r="H18" s="73">
        <f t="shared" ref="H18:H26" si="3">G18/C18</f>
        <v>1.2222222222222223</v>
      </c>
    </row>
    <row r="19" spans="2:8">
      <c r="B19" s="71" t="s">
        <v>113</v>
      </c>
      <c r="C19" s="69">
        <v>1784</v>
      </c>
      <c r="D19" s="73">
        <f t="shared" si="1"/>
        <v>5.0800014807179201E-3</v>
      </c>
      <c r="E19" s="69">
        <f>SUM('PROCEDENCIA DICIEMBRE'!C33)</f>
        <v>1763</v>
      </c>
      <c r="F19" s="73">
        <f t="shared" si="0"/>
        <v>4.8245458003464475E-3</v>
      </c>
      <c r="G19" s="72">
        <f t="shared" si="2"/>
        <v>-21</v>
      </c>
      <c r="H19" s="73">
        <f t="shared" si="3"/>
        <v>-1.1771300448430493E-2</v>
      </c>
    </row>
    <row r="20" spans="2:8">
      <c r="B20" s="71" t="s">
        <v>116</v>
      </c>
      <c r="C20" s="69">
        <v>928</v>
      </c>
      <c r="D20" s="73">
        <f t="shared" si="1"/>
        <v>2.64251198100125E-3</v>
      </c>
      <c r="E20" s="69">
        <f>SUM('PROCEDENCIA DICIEMBRE'!C34)</f>
        <v>1228</v>
      </c>
      <c r="F20" s="73">
        <f t="shared" si="0"/>
        <v>3.3604890770422224E-3</v>
      </c>
      <c r="G20" s="72">
        <f t="shared" si="2"/>
        <v>300</v>
      </c>
      <c r="H20" s="73">
        <f t="shared" si="3"/>
        <v>0.32327586206896552</v>
      </c>
    </row>
    <row r="21" spans="2:8">
      <c r="B21" s="71" t="s">
        <v>118</v>
      </c>
      <c r="C21" s="69">
        <v>41</v>
      </c>
      <c r="D21" s="73">
        <f t="shared" si="1"/>
        <v>1.1674891295371903E-4</v>
      </c>
      <c r="E21" s="69">
        <f>SUM('PROCEDENCIA DICIEMBRE'!C35)</f>
        <v>97</v>
      </c>
      <c r="F21" s="73">
        <f t="shared" si="0"/>
        <v>2.6544579843085957E-4</v>
      </c>
      <c r="G21" s="72">
        <f t="shared" si="2"/>
        <v>56</v>
      </c>
      <c r="H21" s="73">
        <f t="shared" si="3"/>
        <v>1.3658536585365855</v>
      </c>
    </row>
    <row r="22" spans="2:8">
      <c r="B22" s="71" t="s">
        <v>119</v>
      </c>
      <c r="C22" s="69">
        <v>88</v>
      </c>
      <c r="D22" s="73">
        <f t="shared" si="1"/>
        <v>2.50583032681153E-4</v>
      </c>
      <c r="E22" s="69">
        <f>SUM('PROCEDENCIA DICIEMBRE'!C36)</f>
        <v>142</v>
      </c>
      <c r="F22" s="73">
        <f t="shared" si="0"/>
        <v>3.8859075646579443E-4</v>
      </c>
      <c r="G22" s="72">
        <f>E22-C22</f>
        <v>54</v>
      </c>
      <c r="H22" s="73">
        <f t="shared" si="3"/>
        <v>0.61363636363636365</v>
      </c>
    </row>
    <row r="23" spans="2:8">
      <c r="B23" s="71" t="s">
        <v>120</v>
      </c>
      <c r="C23" s="69">
        <v>678</v>
      </c>
      <c r="D23" s="73">
        <f t="shared" si="1"/>
        <v>1.9306283654297925E-3</v>
      </c>
      <c r="E23" s="69">
        <f>SUM('PROCEDENCIA DICIEMBRE'!C37)</f>
        <v>710</v>
      </c>
      <c r="F23" s="73">
        <f t="shared" si="0"/>
        <v>1.9429537823289721E-3</v>
      </c>
      <c r="G23" s="72">
        <f t="shared" si="2"/>
        <v>32</v>
      </c>
      <c r="H23" s="73">
        <f t="shared" si="3"/>
        <v>4.71976401179941E-2</v>
      </c>
    </row>
    <row r="24" spans="2:8">
      <c r="B24" s="71" t="s">
        <v>121</v>
      </c>
      <c r="C24" s="69">
        <v>190</v>
      </c>
      <c r="D24" s="73">
        <f t="shared" si="1"/>
        <v>5.4103154783430763E-4</v>
      </c>
      <c r="E24" s="69">
        <f>SUM('PROCEDENCIA DICIEMBRE'!C38)</f>
        <v>310</v>
      </c>
      <c r="F24" s="73">
        <f t="shared" si="0"/>
        <v>8.4833193312955119E-4</v>
      </c>
      <c r="G24" s="72">
        <f t="shared" si="2"/>
        <v>120</v>
      </c>
      <c r="H24" s="73">
        <f t="shared" si="3"/>
        <v>0.63157894736842102</v>
      </c>
    </row>
    <row r="25" spans="2:8">
      <c r="B25" s="71" t="s">
        <v>122</v>
      </c>
      <c r="C25" s="69">
        <v>606</v>
      </c>
      <c r="D25" s="73">
        <f t="shared" si="1"/>
        <v>1.7256058841452128E-3</v>
      </c>
      <c r="E25" s="69">
        <f>SUM('PROCEDENCIA DICIEMBRE'!C39)</f>
        <v>606</v>
      </c>
      <c r="F25" s="73">
        <f t="shared" si="0"/>
        <v>1.6583521015371228E-3</v>
      </c>
      <c r="G25" s="72">
        <f t="shared" si="2"/>
        <v>0</v>
      </c>
      <c r="H25" s="73">
        <f t="shared" si="3"/>
        <v>0</v>
      </c>
    </row>
    <row r="26" spans="2:8">
      <c r="B26" s="71" t="s">
        <v>91</v>
      </c>
      <c r="C26" s="69">
        <v>80</v>
      </c>
      <c r="D26" s="73">
        <f>C26/$C$61</f>
        <v>2.2780275698286638E-4</v>
      </c>
      <c r="E26" s="69">
        <f>SUM('PROCEDENCIA DICIEMBRE'!C40)</f>
        <v>170</v>
      </c>
      <c r="F26" s="73">
        <f t="shared" si="0"/>
        <v>4.6521428590975392E-4</v>
      </c>
      <c r="G26" s="72">
        <f t="shared" si="2"/>
        <v>90</v>
      </c>
      <c r="H26" s="73">
        <f t="shared" si="3"/>
        <v>1.125</v>
      </c>
    </row>
    <row r="27" spans="2:8">
      <c r="B27" s="74" t="s">
        <v>37</v>
      </c>
      <c r="C27" s="75">
        <f>SUM(C16:C26)</f>
        <v>12914</v>
      </c>
      <c r="D27" s="76">
        <f>C27/$C$61</f>
        <v>3.6773060045959205E-2</v>
      </c>
      <c r="E27" s="75">
        <f>SUM(E16:E26)</f>
        <v>15490</v>
      </c>
      <c r="F27" s="76">
        <f t="shared" si="0"/>
        <v>4.2389231110247574E-2</v>
      </c>
      <c r="G27" s="75">
        <f>E27-C27</f>
        <v>2576</v>
      </c>
      <c r="H27" s="76">
        <f>G27/C27</f>
        <v>0.19947343967786899</v>
      </c>
    </row>
    <row r="28" spans="2:8" ht="6" customHeight="1">
      <c r="C28" s="43"/>
      <c r="D28" s="77"/>
      <c r="E28" s="43"/>
      <c r="H28" s="77"/>
    </row>
    <row r="29" spans="2:8" ht="15">
      <c r="B29" s="541" t="s">
        <v>9</v>
      </c>
      <c r="C29" s="542"/>
      <c r="D29" s="542"/>
      <c r="E29" s="542"/>
      <c r="F29" s="542"/>
      <c r="G29" s="542"/>
      <c r="H29" s="543"/>
    </row>
    <row r="30" spans="2:8">
      <c r="B30" s="78" t="s">
        <v>21</v>
      </c>
      <c r="C30" s="69">
        <v>12657</v>
      </c>
      <c r="D30" s="79">
        <f>C30/$C$61</f>
        <v>3.604124368915175E-2</v>
      </c>
      <c r="E30" s="69">
        <f>SUM('PROCEDENCIA DICIEMBRE'!K10)</f>
        <v>14994</v>
      </c>
      <c r="F30" s="79">
        <f>E30/$E$61</f>
        <v>4.1031900017240296E-2</v>
      </c>
      <c r="G30" s="69">
        <f>E30-C30</f>
        <v>2337</v>
      </c>
      <c r="H30" s="79">
        <f>G30/C30</f>
        <v>0.18464091016828632</v>
      </c>
    </row>
    <row r="31" spans="2:8">
      <c r="B31" s="71" t="s">
        <v>22</v>
      </c>
      <c r="C31" s="69">
        <v>410</v>
      </c>
      <c r="D31" s="73">
        <f t="shared" ref="D31:D56" si="4">C31/$C$61</f>
        <v>1.1674891295371903E-3</v>
      </c>
      <c r="E31" s="69">
        <f>SUM('PROCEDENCIA DICIEMBRE'!K11)</f>
        <v>438</v>
      </c>
      <c r="F31" s="73">
        <f t="shared" ref="F31:F55" si="5">E31/$E$61</f>
        <v>1.198610924873366E-3</v>
      </c>
      <c r="G31" s="72">
        <f>E31-C31</f>
        <v>28</v>
      </c>
      <c r="H31" s="73">
        <f t="shared" ref="H31:H53" si="6">G31/C31</f>
        <v>6.8292682926829273E-2</v>
      </c>
    </row>
    <row r="32" spans="2:8">
      <c r="B32" s="71" t="s">
        <v>152</v>
      </c>
      <c r="C32" s="69">
        <v>1315</v>
      </c>
      <c r="D32" s="73">
        <f t="shared" si="4"/>
        <v>3.7445078179058661E-3</v>
      </c>
      <c r="E32" s="69">
        <f>SUM('PROCEDENCIA DICIEMBRE'!K12)</f>
        <v>1505</v>
      </c>
      <c r="F32" s="73">
        <f t="shared" si="5"/>
        <v>4.118514707612821E-3</v>
      </c>
      <c r="G32" s="72">
        <f t="shared" ref="G32:G57" si="7">E32-C32</f>
        <v>190</v>
      </c>
      <c r="H32" s="73">
        <f t="shared" si="6"/>
        <v>0.14448669201520911</v>
      </c>
    </row>
    <row r="33" spans="2:8">
      <c r="B33" s="71" t="s">
        <v>85</v>
      </c>
      <c r="C33" s="69">
        <v>34</v>
      </c>
      <c r="D33" s="73">
        <f t="shared" si="4"/>
        <v>9.6816171717718213E-5</v>
      </c>
      <c r="E33" s="69">
        <f>SUM('PROCEDENCIA DICIEMBRE'!K13)</f>
        <v>8</v>
      </c>
      <c r="F33" s="73">
        <f t="shared" si="5"/>
        <v>2.189243698398842E-5</v>
      </c>
      <c r="G33" s="72">
        <f t="shared" si="7"/>
        <v>-26</v>
      </c>
      <c r="H33" s="73">
        <f t="shared" si="6"/>
        <v>-0.76470588235294112</v>
      </c>
    </row>
    <row r="34" spans="2:8">
      <c r="B34" s="71" t="s">
        <v>23</v>
      </c>
      <c r="C34" s="69">
        <v>194</v>
      </c>
      <c r="D34" s="73">
        <f t="shared" si="4"/>
        <v>5.5242168568345098E-4</v>
      </c>
      <c r="E34" s="69">
        <f>SUM('PROCEDENCIA DICIEMBRE'!K14)</f>
        <v>143</v>
      </c>
      <c r="F34" s="73">
        <f t="shared" si="5"/>
        <v>3.9132731108879298E-4</v>
      </c>
      <c r="G34" s="72">
        <f t="shared" si="7"/>
        <v>-51</v>
      </c>
      <c r="H34" s="73">
        <f>G34/C34</f>
        <v>-0.26288659793814434</v>
      </c>
    </row>
    <row r="35" spans="2:8">
      <c r="B35" s="71" t="s">
        <v>24</v>
      </c>
      <c r="C35" s="69">
        <v>8900</v>
      </c>
      <c r="D35" s="73">
        <f t="shared" si="4"/>
        <v>2.5343056714343885E-2</v>
      </c>
      <c r="E35" s="69">
        <f>SUM('PROCEDENCIA DICIEMBRE'!K15)</f>
        <v>9967</v>
      </c>
      <c r="F35" s="73">
        <f t="shared" si="5"/>
        <v>2.7275239927426573E-2</v>
      </c>
      <c r="G35" s="72">
        <f t="shared" si="7"/>
        <v>1067</v>
      </c>
      <c r="H35" s="73">
        <f t="shared" si="6"/>
        <v>0.1198876404494382</v>
      </c>
    </row>
    <row r="36" spans="2:8">
      <c r="B36" s="71" t="s">
        <v>25</v>
      </c>
      <c r="C36" s="69">
        <v>739</v>
      </c>
      <c r="D36" s="73">
        <f t="shared" si="4"/>
        <v>2.1043279676292281E-3</v>
      </c>
      <c r="E36" s="69">
        <f>SUM('PROCEDENCIA DICIEMBRE'!K16)</f>
        <v>513</v>
      </c>
      <c r="F36" s="73">
        <f t="shared" si="5"/>
        <v>1.4038525215982573E-3</v>
      </c>
      <c r="G36" s="72">
        <f t="shared" si="7"/>
        <v>-226</v>
      </c>
      <c r="H36" s="73">
        <f>G36/C36</f>
        <v>-0.30581867388362655</v>
      </c>
    </row>
    <row r="37" spans="2:8">
      <c r="B37" s="71" t="s">
        <v>26</v>
      </c>
      <c r="C37" s="69">
        <v>8527</v>
      </c>
      <c r="D37" s="73">
        <f t="shared" si="4"/>
        <v>2.4280926359911272E-2</v>
      </c>
      <c r="E37" s="69">
        <f>SUM('PROCEDENCIA DICIEMBRE'!K17)</f>
        <v>6932</v>
      </c>
      <c r="F37" s="73">
        <f t="shared" si="5"/>
        <v>1.8969796646625965E-2</v>
      </c>
      <c r="G37" s="72">
        <f t="shared" si="7"/>
        <v>-1595</v>
      </c>
      <c r="H37" s="73">
        <f t="shared" si="6"/>
        <v>-0.18705289081740353</v>
      </c>
    </row>
    <row r="38" spans="2:8">
      <c r="B38" s="71" t="s">
        <v>27</v>
      </c>
      <c r="C38" s="69">
        <v>18407</v>
      </c>
      <c r="D38" s="73">
        <f t="shared" si="4"/>
        <v>5.2414566847295271E-2</v>
      </c>
      <c r="E38" s="69">
        <f>SUM('PROCEDENCIA DICIEMBRE'!K18)</f>
        <v>21027</v>
      </c>
      <c r="F38" s="73">
        <f t="shared" si="5"/>
        <v>5.7541534057790562E-2</v>
      </c>
      <c r="G38" s="72">
        <f t="shared" si="7"/>
        <v>2620</v>
      </c>
      <c r="H38" s="73">
        <f t="shared" si="6"/>
        <v>0.14233715434345628</v>
      </c>
    </row>
    <row r="39" spans="2:8">
      <c r="B39" s="71" t="s">
        <v>61</v>
      </c>
      <c r="C39" s="69">
        <v>19</v>
      </c>
      <c r="D39" s="73">
        <f t="shared" si="4"/>
        <v>5.4103154783430769E-5</v>
      </c>
      <c r="E39" s="69">
        <f>SUM('PROCEDENCIA DICIEMBRE'!K19)</f>
        <v>47</v>
      </c>
      <c r="F39" s="73">
        <f>E39/$E$61</f>
        <v>1.2861806728093196E-4</v>
      </c>
      <c r="G39" s="72">
        <f t="shared" si="7"/>
        <v>28</v>
      </c>
      <c r="H39" s="73">
        <f>G39/C39</f>
        <v>1.4736842105263157</v>
      </c>
    </row>
    <row r="40" spans="2:8">
      <c r="B40" s="71" t="s">
        <v>28</v>
      </c>
      <c r="C40" s="69">
        <v>3294</v>
      </c>
      <c r="D40" s="73">
        <f t="shared" si="4"/>
        <v>9.3797785187695239E-3</v>
      </c>
      <c r="E40" s="69">
        <f>SUM('PROCEDENCIA DICIEMBRE'!K20)</f>
        <v>3071</v>
      </c>
      <c r="F40" s="73">
        <f t="shared" si="5"/>
        <v>8.4039592472285544E-3</v>
      </c>
      <c r="G40" s="72">
        <f t="shared" si="7"/>
        <v>-223</v>
      </c>
      <c r="H40" s="73">
        <f t="shared" si="6"/>
        <v>-6.7698846387370976E-2</v>
      </c>
    </row>
    <row r="41" spans="2:8">
      <c r="B41" s="71" t="s">
        <v>95</v>
      </c>
      <c r="C41" s="69">
        <v>27</v>
      </c>
      <c r="D41" s="73">
        <f t="shared" si="4"/>
        <v>7.68834304817174E-5</v>
      </c>
      <c r="E41" s="69">
        <f>SUM('PROCEDENCIA DICIEMBRE'!K21)</f>
        <v>54</v>
      </c>
      <c r="F41" s="73">
        <f t="shared" si="5"/>
        <v>1.4777394964192182E-4</v>
      </c>
      <c r="G41" s="72">
        <f t="shared" si="7"/>
        <v>27</v>
      </c>
      <c r="H41" s="73">
        <f t="shared" si="6"/>
        <v>1</v>
      </c>
    </row>
    <row r="42" spans="2:8">
      <c r="B42" s="71" t="s">
        <v>46</v>
      </c>
      <c r="C42" s="69">
        <v>146</v>
      </c>
      <c r="D42" s="73">
        <f t="shared" si="4"/>
        <v>4.1574003149373113E-4</v>
      </c>
      <c r="E42" s="69">
        <f>SUM('PROCEDENCIA DICIEMBRE'!K22)</f>
        <v>263</v>
      </c>
      <c r="F42" s="73">
        <f t="shared" si="5"/>
        <v>7.1971386584861923E-4</v>
      </c>
      <c r="G42" s="72">
        <f t="shared" si="7"/>
        <v>117</v>
      </c>
      <c r="H42" s="73">
        <f>G42/C42</f>
        <v>0.80136986301369861</v>
      </c>
    </row>
    <row r="43" spans="2:8">
      <c r="B43" s="71" t="s">
        <v>100</v>
      </c>
      <c r="C43" s="69">
        <v>10</v>
      </c>
      <c r="D43" s="73">
        <f t="shared" si="4"/>
        <v>2.8475344622858297E-5</v>
      </c>
      <c r="E43" s="69">
        <f>SUM('PROCEDENCIA DICIEMBRE'!K23)</f>
        <v>38</v>
      </c>
      <c r="F43" s="73">
        <f>E43/$E$61</f>
        <v>1.0398907567394499E-4</v>
      </c>
      <c r="G43" s="72">
        <f t="shared" si="7"/>
        <v>28</v>
      </c>
      <c r="H43" s="73">
        <f>G43/C43</f>
        <v>2.8</v>
      </c>
    </row>
    <row r="44" spans="2:8">
      <c r="B44" s="71" t="s">
        <v>29</v>
      </c>
      <c r="C44" s="69">
        <v>7034</v>
      </c>
      <c r="D44" s="73">
        <f t="shared" si="4"/>
        <v>2.0029557407718526E-2</v>
      </c>
      <c r="E44" s="69">
        <f>SUM('PROCEDENCIA DICIEMBRE'!K24)</f>
        <v>8262</v>
      </c>
      <c r="F44" s="73">
        <f t="shared" si="5"/>
        <v>2.2609414295214039E-2</v>
      </c>
      <c r="G44" s="72">
        <f t="shared" si="7"/>
        <v>1228</v>
      </c>
      <c r="H44" s="73">
        <f>G44/C44</f>
        <v>0.17458060847313051</v>
      </c>
    </row>
    <row r="45" spans="2:8">
      <c r="B45" s="71" t="s">
        <v>62</v>
      </c>
      <c r="C45" s="69">
        <v>25</v>
      </c>
      <c r="D45" s="73">
        <f t="shared" si="4"/>
        <v>7.1188361557145751E-5</v>
      </c>
      <c r="E45" s="69">
        <f>SUM('PROCEDENCIA DICIEMBRE'!K25)</f>
        <v>35</v>
      </c>
      <c r="F45" s="73">
        <f t="shared" si="5"/>
        <v>9.5779411804949332E-5</v>
      </c>
      <c r="G45" s="72">
        <f t="shared" si="7"/>
        <v>10</v>
      </c>
      <c r="H45" s="73">
        <f t="shared" si="6"/>
        <v>0.4</v>
      </c>
    </row>
    <row r="46" spans="2:8">
      <c r="B46" s="71" t="s">
        <v>101</v>
      </c>
      <c r="C46" s="69">
        <v>6</v>
      </c>
      <c r="D46" s="73">
        <f t="shared" si="4"/>
        <v>1.7085206773714978E-5</v>
      </c>
      <c r="E46" s="69">
        <f>SUM('PROCEDENCIA DICIEMBRE'!K26)</f>
        <v>20</v>
      </c>
      <c r="F46" s="73">
        <f t="shared" si="5"/>
        <v>5.473109245997105E-5</v>
      </c>
      <c r="G46" s="72">
        <f t="shared" si="7"/>
        <v>14</v>
      </c>
      <c r="H46" s="73">
        <f t="shared" si="6"/>
        <v>2.3333333333333335</v>
      </c>
    </row>
    <row r="47" spans="2:8">
      <c r="B47" s="71" t="s">
        <v>30</v>
      </c>
      <c r="C47" s="69">
        <v>938</v>
      </c>
      <c r="D47" s="73">
        <f t="shared" si="4"/>
        <v>2.6709873256241085E-3</v>
      </c>
      <c r="E47" s="69">
        <f>SUM('PROCEDENCIA DICIEMBRE'!K27)</f>
        <v>416</v>
      </c>
      <c r="F47" s="73">
        <f t="shared" si="5"/>
        <v>1.1384067231673977E-3</v>
      </c>
      <c r="G47" s="72">
        <f t="shared" si="7"/>
        <v>-522</v>
      </c>
      <c r="H47" s="73">
        <f t="shared" si="6"/>
        <v>-0.55650319829424311</v>
      </c>
    </row>
    <row r="48" spans="2:8">
      <c r="B48" s="71" t="s">
        <v>52</v>
      </c>
      <c r="C48" s="69">
        <v>333</v>
      </c>
      <c r="D48" s="73">
        <f t="shared" si="4"/>
        <v>9.4822897594118135E-4</v>
      </c>
      <c r="E48" s="69">
        <f>SUM('PROCEDENCIA DICIEMBRE'!K28)</f>
        <v>296</v>
      </c>
      <c r="F48" s="73">
        <f t="shared" si="5"/>
        <v>8.1002016840757147E-4</v>
      </c>
      <c r="G48" s="72">
        <f t="shared" si="7"/>
        <v>-37</v>
      </c>
      <c r="H48" s="73">
        <f t="shared" si="6"/>
        <v>-0.1111111111111111</v>
      </c>
    </row>
    <row r="49" spans="2:8">
      <c r="B49" s="71" t="s">
        <v>31</v>
      </c>
      <c r="C49" s="69">
        <v>130</v>
      </c>
      <c r="D49" s="73">
        <f t="shared" si="4"/>
        <v>3.7017948009715788E-4</v>
      </c>
      <c r="E49" s="69">
        <f>SUM('PROCEDENCIA DICIEMBRE'!K29)</f>
        <v>98</v>
      </c>
      <c r="F49" s="73">
        <f t="shared" si="5"/>
        <v>2.6818235305385812E-4</v>
      </c>
      <c r="G49" s="72">
        <f t="shared" si="7"/>
        <v>-32</v>
      </c>
      <c r="H49" s="73">
        <f t="shared" si="6"/>
        <v>-0.24615384615384617</v>
      </c>
    </row>
    <row r="50" spans="2:8">
      <c r="B50" s="71" t="s">
        <v>51</v>
      </c>
      <c r="C50" s="69">
        <v>225</v>
      </c>
      <c r="D50" s="73">
        <f t="shared" si="4"/>
        <v>6.4069525401431169E-4</v>
      </c>
      <c r="E50" s="69">
        <f>SUM('PROCEDENCIA DICIEMBRE'!K30)</f>
        <v>127</v>
      </c>
      <c r="F50" s="73">
        <f t="shared" si="5"/>
        <v>3.4754243712081616E-4</v>
      </c>
      <c r="G50" s="72">
        <f t="shared" si="7"/>
        <v>-98</v>
      </c>
      <c r="H50" s="73">
        <f>G50/C50</f>
        <v>-0.43555555555555553</v>
      </c>
    </row>
    <row r="51" spans="2:8">
      <c r="B51" s="71" t="s">
        <v>109</v>
      </c>
      <c r="C51" s="69">
        <v>101</v>
      </c>
      <c r="D51" s="73">
        <f t="shared" si="4"/>
        <v>2.8760098069086879E-4</v>
      </c>
      <c r="E51" s="69">
        <f>SUM('PROCEDENCIA DICIEMBRE'!K31)</f>
        <v>63</v>
      </c>
      <c r="F51" s="73">
        <f t="shared" si="5"/>
        <v>1.724029412489088E-4</v>
      </c>
      <c r="G51" s="72">
        <f t="shared" si="7"/>
        <v>-38</v>
      </c>
      <c r="H51" s="73">
        <f>G51/C51</f>
        <v>-0.37623762376237624</v>
      </c>
    </row>
    <row r="52" spans="2:8">
      <c r="B52" s="71" t="s">
        <v>112</v>
      </c>
      <c r="C52" s="69">
        <v>6864</v>
      </c>
      <c r="D52" s="73">
        <f t="shared" si="4"/>
        <v>1.9545476549129935E-2</v>
      </c>
      <c r="E52" s="69">
        <f>SUM('PROCEDENCIA DICIEMBRE'!K32)</f>
        <v>8164</v>
      </c>
      <c r="F52" s="73">
        <f t="shared" si="5"/>
        <v>2.2341231942160183E-2</v>
      </c>
      <c r="G52" s="72">
        <f t="shared" si="7"/>
        <v>1300</v>
      </c>
      <c r="H52" s="73">
        <f t="shared" si="6"/>
        <v>0.18939393939393939</v>
      </c>
    </row>
    <row r="53" spans="2:8">
      <c r="B53" s="71" t="s">
        <v>115</v>
      </c>
      <c r="C53" s="69">
        <v>19</v>
      </c>
      <c r="D53" s="73">
        <f t="shared" si="4"/>
        <v>5.4103154783430769E-5</v>
      </c>
      <c r="E53" s="69">
        <f>SUM('PROCEDENCIA DICIEMBRE'!K33)</f>
        <v>13</v>
      </c>
      <c r="F53" s="73">
        <f t="shared" si="5"/>
        <v>3.5575210098981179E-5</v>
      </c>
      <c r="G53" s="72">
        <f t="shared" si="7"/>
        <v>-6</v>
      </c>
      <c r="H53" s="73">
        <f t="shared" si="6"/>
        <v>-0.31578947368421051</v>
      </c>
    </row>
    <row r="54" spans="2:8">
      <c r="B54" s="71" t="s">
        <v>32</v>
      </c>
      <c r="C54" s="69">
        <v>7532</v>
      </c>
      <c r="D54" s="73">
        <f t="shared" si="4"/>
        <v>2.1447629569936871E-2</v>
      </c>
      <c r="E54" s="69">
        <f>SUM('PROCEDENCIA DICIEMBRE'!K34)</f>
        <v>7165</v>
      </c>
      <c r="F54" s="73">
        <f t="shared" si="5"/>
        <v>1.9607413873784629E-2</v>
      </c>
      <c r="G54" s="72">
        <f t="shared" si="7"/>
        <v>-367</v>
      </c>
      <c r="H54" s="73">
        <f>G54/C54</f>
        <v>-4.872543813064259E-2</v>
      </c>
    </row>
    <row r="55" spans="2:8">
      <c r="B55" s="71" t="s">
        <v>33</v>
      </c>
      <c r="C55" s="69">
        <v>1656</v>
      </c>
      <c r="D55" s="73">
        <f t="shared" si="4"/>
        <v>4.7155170695453346E-3</v>
      </c>
      <c r="E55" s="69">
        <f>SUM('PROCEDENCIA DICIEMBRE'!K35)</f>
        <v>1740</v>
      </c>
      <c r="F55" s="73">
        <f t="shared" si="5"/>
        <v>4.761605044017481E-3</v>
      </c>
      <c r="G55" s="72">
        <f t="shared" si="7"/>
        <v>84</v>
      </c>
      <c r="H55" s="73">
        <f>G55/C55</f>
        <v>5.0724637681159424E-2</v>
      </c>
    </row>
    <row r="56" spans="2:8">
      <c r="B56" s="71" t="s">
        <v>91</v>
      </c>
      <c r="C56" s="69">
        <v>1426</v>
      </c>
      <c r="D56" s="73">
        <f t="shared" si="4"/>
        <v>4.0605841432195932E-3</v>
      </c>
      <c r="E56" s="69">
        <f>SUM('PROCEDENCIA DICIEMBRE'!K36)</f>
        <v>1849</v>
      </c>
      <c r="F56" s="73">
        <f>E56/$E$61</f>
        <v>5.059889497924323E-3</v>
      </c>
      <c r="G56" s="72">
        <f t="shared" si="7"/>
        <v>423</v>
      </c>
      <c r="H56" s="73">
        <f>G56/C56</f>
        <v>0.29663394109396912</v>
      </c>
    </row>
    <row r="57" spans="2:8">
      <c r="B57" s="74" t="s">
        <v>37</v>
      </c>
      <c r="C57" s="75">
        <f>SUM(C30:C56)</f>
        <v>80968</v>
      </c>
      <c r="D57" s="76">
        <f>C57/$C$61</f>
        <v>0.23055917034235907</v>
      </c>
      <c r="E57" s="75">
        <f>SUM(E30:E56)</f>
        <v>87248</v>
      </c>
      <c r="F57" s="76">
        <f>E57/$E$61</f>
        <v>0.2387589177473777</v>
      </c>
      <c r="G57" s="75">
        <f t="shared" si="7"/>
        <v>6280</v>
      </c>
      <c r="H57" s="76">
        <f>G57/C57</f>
        <v>7.7561505780061255E-2</v>
      </c>
    </row>
    <row r="58" spans="2:8">
      <c r="C58" s="43"/>
      <c r="E58" s="43"/>
      <c r="H58" s="77"/>
    </row>
    <row r="59" spans="2:8">
      <c r="B59" s="325" t="s">
        <v>151</v>
      </c>
      <c r="C59" s="326">
        <v>3107</v>
      </c>
      <c r="D59" s="327">
        <f>C59/$C$61</f>
        <v>8.8472895743220738E-3</v>
      </c>
      <c r="E59" s="326">
        <v>3207</v>
      </c>
      <c r="F59" s="327">
        <f>E59/$E$61</f>
        <v>8.7761306759563569E-3</v>
      </c>
      <c r="G59" s="326">
        <f>E59-C59</f>
        <v>100</v>
      </c>
      <c r="H59" s="328">
        <f>G59/C59</f>
        <v>3.2185387833923398E-2</v>
      </c>
    </row>
    <row r="60" spans="2:8">
      <c r="C60" s="43"/>
      <c r="E60" s="43"/>
      <c r="H60" s="77"/>
    </row>
    <row r="61" spans="2:8" ht="15.75">
      <c r="B61" s="329" t="s">
        <v>6</v>
      </c>
      <c r="C61" s="330">
        <f>C59+C57+C27+C13</f>
        <v>351181</v>
      </c>
      <c r="D61" s="331">
        <f>D59+D57+D27+D13</f>
        <v>1</v>
      </c>
      <c r="E61" s="330">
        <f>E59+E57+E27+E13</f>
        <v>365423</v>
      </c>
      <c r="F61" s="331">
        <f>F59+F57+F27+F13</f>
        <v>1</v>
      </c>
      <c r="G61" s="332">
        <f>E61-C61</f>
        <v>14242</v>
      </c>
      <c r="H61" s="331">
        <f>G61/C61</f>
        <v>4.0554585811874787E-2</v>
      </c>
    </row>
    <row r="63" spans="2:8" ht="15">
      <c r="C63" s="80"/>
    </row>
    <row r="64" spans="2:8">
      <c r="C64" s="43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MAYA&amp;R24</oddFooter>
  </headerFooter>
  <ignoredErrors>
    <ignoredError sqref="D13 D27 D5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64"/>
  <sheetViews>
    <sheetView topLeftCell="A43" workbookViewId="0">
      <selection activeCell="E60" sqref="E60"/>
    </sheetView>
  </sheetViews>
  <sheetFormatPr baseColWidth="10" defaultRowHeight="12.75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>
      <c r="C3" s="250"/>
      <c r="D3" s="250"/>
      <c r="E3" s="250"/>
      <c r="F3" s="132" t="s">
        <v>366</v>
      </c>
      <c r="G3" s="250"/>
      <c r="H3" s="250"/>
    </row>
    <row r="4" spans="2:9" ht="15.75">
      <c r="C4" s="250"/>
      <c r="D4" s="250"/>
      <c r="E4" s="250"/>
      <c r="F4" s="132" t="s">
        <v>408</v>
      </c>
      <c r="G4" s="250"/>
      <c r="H4" s="250"/>
    </row>
    <row r="5" spans="2:9" ht="11.25" customHeight="1"/>
    <row r="6" spans="2:9">
      <c r="B6" s="544" t="s">
        <v>285</v>
      </c>
      <c r="C6" s="546">
        <v>2012</v>
      </c>
      <c r="D6" s="547"/>
      <c r="E6" s="546">
        <v>2013</v>
      </c>
      <c r="F6" s="547"/>
      <c r="G6" s="546" t="s">
        <v>165</v>
      </c>
      <c r="H6" s="547"/>
    </row>
    <row r="7" spans="2:9">
      <c r="B7" s="545"/>
      <c r="C7" s="322"/>
      <c r="D7" s="323" t="s">
        <v>164</v>
      </c>
      <c r="E7" s="322"/>
      <c r="F7" s="323" t="s">
        <v>164</v>
      </c>
      <c r="G7" s="322"/>
      <c r="H7" s="324" t="s">
        <v>36</v>
      </c>
      <c r="I7" s="5"/>
    </row>
    <row r="8" spans="2:9" s="9" customFormat="1">
      <c r="B8" s="67"/>
      <c r="C8" s="31"/>
      <c r="D8" s="31"/>
      <c r="E8" s="31"/>
      <c r="F8" s="31"/>
      <c r="G8" s="31"/>
      <c r="H8" s="68"/>
      <c r="I8" s="31"/>
    </row>
    <row r="9" spans="2:9" ht="15">
      <c r="B9" s="541" t="s">
        <v>150</v>
      </c>
      <c r="C9" s="542"/>
      <c r="D9" s="542"/>
      <c r="E9" s="542"/>
      <c r="F9" s="542"/>
      <c r="G9" s="542"/>
      <c r="H9" s="543"/>
    </row>
    <row r="10" spans="2:9">
      <c r="B10" s="253" t="s">
        <v>153</v>
      </c>
      <c r="C10" s="69">
        <v>697875</v>
      </c>
      <c r="D10" s="254">
        <f>C10/$C$61</f>
        <v>0.17914681066694596</v>
      </c>
      <c r="E10" s="69">
        <f>SUM('PROCEDENCIA ENERO - DICIEMBRE'!C11)</f>
        <v>711029</v>
      </c>
      <c r="F10" s="254">
        <f>E10/$E$61</f>
        <v>0.1709970936489556</v>
      </c>
      <c r="G10" s="70">
        <f>E10-C10</f>
        <v>13154</v>
      </c>
      <c r="H10" s="254">
        <f>G10/C10</f>
        <v>1.8848647680458536E-2</v>
      </c>
    </row>
    <row r="11" spans="2:9">
      <c r="B11" s="71" t="s">
        <v>81</v>
      </c>
      <c r="C11" s="72">
        <v>1201959</v>
      </c>
      <c r="D11" s="73">
        <f>C11/$C$61</f>
        <v>0.30854683346219841</v>
      </c>
      <c r="E11" s="69">
        <f>SUM('PROCEDENCIA ENERO - DICIEMBRE'!C12)</f>
        <v>1274873</v>
      </c>
      <c r="F11" s="73">
        <f>E11/$E$61</f>
        <v>0.3065973086491901</v>
      </c>
      <c r="G11" s="72">
        <f>E11-C11</f>
        <v>72914</v>
      </c>
      <c r="H11" s="73">
        <f>G11/C11</f>
        <v>6.0662634915167657E-2</v>
      </c>
    </row>
    <row r="12" spans="2:9">
      <c r="B12" s="71" t="s">
        <v>83</v>
      </c>
      <c r="C12" s="72">
        <v>829860</v>
      </c>
      <c r="D12" s="73">
        <f>C12/$C$61</f>
        <v>0.21302779480576289</v>
      </c>
      <c r="E12" s="69">
        <f>SUM('PROCEDENCIA ENERO - DICIEMBRE'!C13)</f>
        <v>887593</v>
      </c>
      <c r="F12" s="73">
        <f>E12/$E$61</f>
        <v>0.21345939946634729</v>
      </c>
      <c r="G12" s="72">
        <f>E12-C12</f>
        <v>57733</v>
      </c>
      <c r="H12" s="73">
        <f>G12/C12</f>
        <v>6.9569565950883275E-2</v>
      </c>
    </row>
    <row r="13" spans="2:9">
      <c r="B13" s="74" t="s">
        <v>37</v>
      </c>
      <c r="C13" s="75">
        <f>SUM(C10:C12)</f>
        <v>2729694</v>
      </c>
      <c r="D13" s="76">
        <f>C13/$C$61</f>
        <v>0.70072143893490724</v>
      </c>
      <c r="E13" s="75">
        <f>SUM(E10:E12)</f>
        <v>2873495</v>
      </c>
      <c r="F13" s="76">
        <f>E13/$E$61</f>
        <v>0.69105380176449294</v>
      </c>
      <c r="G13" s="75">
        <f>E13-C13</f>
        <v>143801</v>
      </c>
      <c r="H13" s="76">
        <f>G13/C13</f>
        <v>5.2680263795136011E-2</v>
      </c>
    </row>
    <row r="14" spans="2:9" ht="6" customHeight="1">
      <c r="C14" s="43"/>
      <c r="D14" s="77"/>
      <c r="E14" s="43"/>
      <c r="H14" s="77"/>
    </row>
    <row r="15" spans="2:9" ht="15">
      <c r="B15" s="541" t="s">
        <v>10</v>
      </c>
      <c r="C15" s="542"/>
      <c r="D15" s="542"/>
      <c r="E15" s="542"/>
      <c r="F15" s="542"/>
      <c r="G15" s="542"/>
      <c r="H15" s="543"/>
    </row>
    <row r="16" spans="2:9">
      <c r="B16" s="78" t="s">
        <v>105</v>
      </c>
      <c r="C16" s="70">
        <v>129180</v>
      </c>
      <c r="D16" s="79">
        <f>C16/$C$61</f>
        <v>3.3160931401692392E-2</v>
      </c>
      <c r="E16" s="69">
        <f>SUM('PROCEDENCIA ENERO - DICIEMBRE'!C30)</f>
        <v>145462</v>
      </c>
      <c r="F16" s="79">
        <f>E16/$E$61</f>
        <v>3.4982510187860666E-2</v>
      </c>
      <c r="G16" s="69">
        <f>E16-C16</f>
        <v>16282</v>
      </c>
      <c r="H16" s="79">
        <f>G16/C16</f>
        <v>0.12604118284564175</v>
      </c>
    </row>
    <row r="17" spans="2:8">
      <c r="B17" s="71" t="s">
        <v>107</v>
      </c>
      <c r="C17" s="72">
        <v>398</v>
      </c>
      <c r="D17" s="79">
        <f t="shared" ref="D17:D27" si="0">C17/$C$61</f>
        <v>1.02167910650825E-4</v>
      </c>
      <c r="E17" s="69">
        <f>SUM('PROCEDENCIA ENERO - DICIEMBRE'!C31)</f>
        <v>549</v>
      </c>
      <c r="F17" s="73">
        <f t="shared" ref="F17:F26" si="1">E17/$E$61</f>
        <v>1.3203034533510816E-4</v>
      </c>
      <c r="G17" s="72">
        <f>E17-C17</f>
        <v>151</v>
      </c>
      <c r="H17" s="73">
        <f>G17/C17</f>
        <v>0.37939698492462309</v>
      </c>
    </row>
    <row r="18" spans="2:8">
      <c r="B18" s="71" t="s">
        <v>110</v>
      </c>
      <c r="C18" s="72">
        <v>11670</v>
      </c>
      <c r="D18" s="79">
        <f t="shared" si="0"/>
        <v>2.9957274303897682E-3</v>
      </c>
      <c r="E18" s="69">
        <f>SUM('PROCEDENCIA ENERO - DICIEMBRE'!C32)</f>
        <v>14253</v>
      </c>
      <c r="F18" s="73">
        <f t="shared" si="1"/>
        <v>3.4277386376344201E-3</v>
      </c>
      <c r="G18" s="72">
        <f>E18-C18</f>
        <v>2583</v>
      </c>
      <c r="H18" s="73">
        <f>G18/C18</f>
        <v>0.22133676092544988</v>
      </c>
    </row>
    <row r="19" spans="2:8">
      <c r="B19" s="71" t="s">
        <v>113</v>
      </c>
      <c r="C19" s="72">
        <v>30248</v>
      </c>
      <c r="D19" s="79">
        <f t="shared" si="0"/>
        <v>7.7647612094626992E-3</v>
      </c>
      <c r="E19" s="69">
        <f>SUM('PROCEDENCIA ENERO - DICIEMBRE'!C33)</f>
        <v>33679</v>
      </c>
      <c r="F19" s="73">
        <f t="shared" si="1"/>
        <v>8.0995446275794313E-3</v>
      </c>
      <c r="G19" s="72">
        <f t="shared" ref="G19:G26" si="2">E19-C19</f>
        <v>3431</v>
      </c>
      <c r="H19" s="73">
        <f t="shared" ref="H19:H26" si="3">G19/C19</f>
        <v>0.11342898704046549</v>
      </c>
    </row>
    <row r="20" spans="2:8">
      <c r="B20" s="71" t="s">
        <v>116</v>
      </c>
      <c r="C20" s="72">
        <v>8355</v>
      </c>
      <c r="D20" s="79">
        <f t="shared" si="0"/>
        <v>2.1447560137880474E-3</v>
      </c>
      <c r="E20" s="69">
        <f>SUM('PROCEDENCIA ENERO - DICIEMBRE'!C34)</f>
        <v>15853</v>
      </c>
      <c r="F20" s="73">
        <f t="shared" si="1"/>
        <v>3.8125265293214388E-3</v>
      </c>
      <c r="G20" s="72">
        <f t="shared" si="2"/>
        <v>7498</v>
      </c>
      <c r="H20" s="73">
        <f t="shared" si="3"/>
        <v>0.89742669060442848</v>
      </c>
    </row>
    <row r="21" spans="2:8">
      <c r="B21" s="71" t="s">
        <v>118</v>
      </c>
      <c r="C21" s="72">
        <v>2084</v>
      </c>
      <c r="D21" s="79">
        <f t="shared" si="0"/>
        <v>5.3496966280482236E-4</v>
      </c>
      <c r="E21" s="69">
        <f>SUM('PROCEDENCIA ENERO - DICIEMBRE'!C35)</f>
        <v>1265</v>
      </c>
      <c r="F21" s="73">
        <f t="shared" si="1"/>
        <v>3.0422292686504889E-4</v>
      </c>
      <c r="G21" s="72">
        <f t="shared" si="2"/>
        <v>-819</v>
      </c>
      <c r="H21" s="73">
        <f t="shared" si="3"/>
        <v>-0.39299424184261039</v>
      </c>
    </row>
    <row r="22" spans="2:8">
      <c r="B22" s="71" t="s">
        <v>119</v>
      </c>
      <c r="C22" s="72">
        <v>909</v>
      </c>
      <c r="D22" s="79">
        <f t="shared" si="0"/>
        <v>2.3334329342110532E-4</v>
      </c>
      <c r="E22" s="69">
        <f>SUM('PROCEDENCIA ENERO - DICIEMBRE'!C36)</f>
        <v>1242</v>
      </c>
      <c r="F22" s="73">
        <f t="shared" si="1"/>
        <v>2.9869160092204798E-4</v>
      </c>
      <c r="G22" s="72">
        <f>E22-C22</f>
        <v>333</v>
      </c>
      <c r="H22" s="73">
        <f>G22/C22</f>
        <v>0.36633663366336633</v>
      </c>
    </row>
    <row r="23" spans="2:8">
      <c r="B23" s="71" t="s">
        <v>120</v>
      </c>
      <c r="C23" s="72">
        <v>7759</v>
      </c>
      <c r="D23" s="79">
        <f t="shared" si="0"/>
        <v>1.9917608511049022E-3</v>
      </c>
      <c r="E23" s="69">
        <f>SUM('PROCEDENCIA ENERO - DICIEMBRE'!C37)</f>
        <v>15274</v>
      </c>
      <c r="F23" s="73">
        <f t="shared" si="1"/>
        <v>3.6732814110171986E-3</v>
      </c>
      <c r="G23" s="72">
        <f t="shared" si="2"/>
        <v>7515</v>
      </c>
      <c r="H23" s="73">
        <f t="shared" si="3"/>
        <v>0.96855264853718259</v>
      </c>
    </row>
    <row r="24" spans="2:8">
      <c r="B24" s="71" t="s">
        <v>121</v>
      </c>
      <c r="C24" s="72">
        <v>5577</v>
      </c>
      <c r="D24" s="79">
        <f t="shared" si="0"/>
        <v>1.4316342655770126E-3</v>
      </c>
      <c r="E24" s="69">
        <f>SUM('PROCEDENCIA ENERO - DICIEMBRE'!C38)</f>
        <v>8786</v>
      </c>
      <c r="F24" s="73">
        <f t="shared" si="1"/>
        <v>2.1129665102263395E-3</v>
      </c>
      <c r="G24" s="72">
        <f t="shared" si="2"/>
        <v>3209</v>
      </c>
      <c r="H24" s="73">
        <f t="shared" si="3"/>
        <v>0.57539896001434465</v>
      </c>
    </row>
    <row r="25" spans="2:8">
      <c r="B25" s="71" t="s">
        <v>122</v>
      </c>
      <c r="C25" s="72">
        <v>6461</v>
      </c>
      <c r="D25" s="79">
        <f t="shared" si="0"/>
        <v>1.6585599766708048E-3</v>
      </c>
      <c r="E25" s="69">
        <f>SUM('PROCEDENCIA ENERO - DICIEMBRE'!C39)</f>
        <v>7870</v>
      </c>
      <c r="F25" s="73">
        <f t="shared" si="1"/>
        <v>1.8926754422355216E-3</v>
      </c>
      <c r="G25" s="72">
        <f t="shared" si="2"/>
        <v>1409</v>
      </c>
      <c r="H25" s="73">
        <f t="shared" si="3"/>
        <v>0.2180776969509364</v>
      </c>
    </row>
    <row r="26" spans="2:8">
      <c r="B26" s="71" t="s">
        <v>91</v>
      </c>
      <c r="C26" s="72">
        <v>897</v>
      </c>
      <c r="D26" s="79">
        <f t="shared" si="0"/>
        <v>2.3026285390399502E-4</v>
      </c>
      <c r="E26" s="69">
        <f>SUM('PROCEDENCIA ENERO - DICIEMBRE'!C40)</f>
        <v>1996</v>
      </c>
      <c r="F26" s="73">
        <f t="shared" si="1"/>
        <v>4.8002289487955537E-4</v>
      </c>
      <c r="G26" s="72">
        <f t="shared" si="2"/>
        <v>1099</v>
      </c>
      <c r="H26" s="73">
        <f t="shared" si="3"/>
        <v>1.2251950947603121</v>
      </c>
    </row>
    <row r="27" spans="2:8">
      <c r="B27" s="74" t="s">
        <v>37</v>
      </c>
      <c r="C27" s="75">
        <f>SUM(C16:C26)</f>
        <v>203538</v>
      </c>
      <c r="D27" s="255">
        <f t="shared" si="0"/>
        <v>5.2248874869466375E-2</v>
      </c>
      <c r="E27" s="75">
        <f>SUM(E16:E26)</f>
        <v>246229</v>
      </c>
      <c r="F27" s="76">
        <f>E27/$E$61</f>
        <v>5.9216211113876774E-2</v>
      </c>
      <c r="G27" s="75">
        <f>E27-C27</f>
        <v>42691</v>
      </c>
      <c r="H27" s="76">
        <f>G27/C27</f>
        <v>0.20974461771266298</v>
      </c>
    </row>
    <row r="28" spans="2:8" ht="6" customHeight="1">
      <c r="C28" s="43"/>
      <c r="D28" s="77"/>
      <c r="E28" s="43"/>
      <c r="H28" s="77"/>
    </row>
    <row r="29" spans="2:8" ht="15">
      <c r="B29" s="541" t="s">
        <v>9</v>
      </c>
      <c r="C29" s="542"/>
      <c r="D29" s="542"/>
      <c r="E29" s="542"/>
      <c r="F29" s="542"/>
      <c r="G29" s="542"/>
      <c r="H29" s="543"/>
    </row>
    <row r="30" spans="2:8">
      <c r="B30" s="78" t="s">
        <v>21</v>
      </c>
      <c r="C30" s="69">
        <v>133086</v>
      </c>
      <c r="D30" s="79">
        <f>C30/$C$61</f>
        <v>3.4163614464511799E-2</v>
      </c>
      <c r="E30" s="69">
        <f>SUM('PROCEDENCIA ENERO - DICIEMBRE'!K10)</f>
        <v>138929</v>
      </c>
      <c r="F30" s="79">
        <f>E30/$E$61</f>
        <v>3.3411373127616106E-2</v>
      </c>
      <c r="G30" s="69">
        <f>E30-C30</f>
        <v>5843</v>
      </c>
      <c r="H30" s="79">
        <f>G30/C30</f>
        <v>4.3903941812061371E-2</v>
      </c>
    </row>
    <row r="31" spans="2:8">
      <c r="B31" s="71" t="s">
        <v>22</v>
      </c>
      <c r="C31" s="72">
        <v>3482</v>
      </c>
      <c r="D31" s="73">
        <f t="shared" ref="D31:D56" si="4">C31/$C$61</f>
        <v>8.9384086654817243E-4</v>
      </c>
      <c r="E31" s="69">
        <f>SUM('PROCEDENCIA ENERO - DICIEMBRE'!K11)</f>
        <v>4031</v>
      </c>
      <c r="F31" s="73">
        <f t="shared" ref="F31:F55" si="5">E31/$E$61</f>
        <v>9.6942499461898177E-4</v>
      </c>
      <c r="G31" s="72">
        <f>E31-C31</f>
        <v>549</v>
      </c>
      <c r="H31" s="73">
        <f t="shared" ref="H31:H54" si="6">G31/C31</f>
        <v>0.15766800689259047</v>
      </c>
    </row>
    <row r="32" spans="2:8">
      <c r="B32" s="71" t="s">
        <v>152</v>
      </c>
      <c r="C32" s="72">
        <v>15830</v>
      </c>
      <c r="D32" s="73">
        <f t="shared" si="4"/>
        <v>4.0636131296546722E-3</v>
      </c>
      <c r="E32" s="69">
        <f>SUM('PROCEDENCIA ENERO - DICIEMBRE'!K12)</f>
        <v>16266</v>
      </c>
      <c r="F32" s="73">
        <f t="shared" si="5"/>
        <v>3.9118499038631504E-3</v>
      </c>
      <c r="G32" s="72">
        <f t="shared" ref="G32:G57" si="7">E32-C32</f>
        <v>436</v>
      </c>
      <c r="H32" s="73">
        <f t="shared" si="6"/>
        <v>2.7542640555906505E-2</v>
      </c>
    </row>
    <row r="33" spans="2:8">
      <c r="B33" s="71" t="s">
        <v>85</v>
      </c>
      <c r="C33" s="72">
        <v>391</v>
      </c>
      <c r="D33" s="73">
        <f t="shared" si="4"/>
        <v>1.0037098759917731E-4</v>
      </c>
      <c r="E33" s="69">
        <f>SUM('PROCEDENCIA ENERO - DICIEMBRE'!K13)</f>
        <v>293</v>
      </c>
      <c r="F33" s="73">
        <f t="shared" si="5"/>
        <v>7.0464282665185239E-5</v>
      </c>
      <c r="G33" s="72">
        <f t="shared" si="7"/>
        <v>-98</v>
      </c>
      <c r="H33" s="73">
        <f t="shared" si="6"/>
        <v>-0.2506393861892583</v>
      </c>
    </row>
    <row r="34" spans="2:8">
      <c r="B34" s="71" t="s">
        <v>23</v>
      </c>
      <c r="C34" s="72">
        <v>1153</v>
      </c>
      <c r="D34" s="73">
        <f t="shared" si="4"/>
        <v>2.9597889693568145E-4</v>
      </c>
      <c r="E34" s="69">
        <f>SUM('PROCEDENCIA ENERO - DICIEMBRE'!K14)</f>
        <v>1733</v>
      </c>
      <c r="F34" s="73">
        <f t="shared" si="5"/>
        <v>4.1677338518350174E-4</v>
      </c>
      <c r="G34" s="72">
        <f t="shared" si="7"/>
        <v>580</v>
      </c>
      <c r="H34" s="73">
        <f>G34/C34</f>
        <v>0.50303555941023415</v>
      </c>
    </row>
    <row r="35" spans="2:8">
      <c r="B35" s="71" t="s">
        <v>24</v>
      </c>
      <c r="C35" s="72">
        <v>187980</v>
      </c>
      <c r="D35" s="73">
        <f t="shared" si="4"/>
        <v>4.8255085035532871E-2</v>
      </c>
      <c r="E35" s="69">
        <f>SUM('PROCEDENCIA ENERO - DICIEMBRE'!K15)</f>
        <v>170954</v>
      </c>
      <c r="F35" s="73">
        <f t="shared" si="5"/>
        <v>4.1113143272164081E-2</v>
      </c>
      <c r="G35" s="72">
        <f t="shared" si="7"/>
        <v>-17026</v>
      </c>
      <c r="H35" s="73">
        <f t="shared" si="6"/>
        <v>-9.057346526226194E-2</v>
      </c>
    </row>
    <row r="36" spans="2:8">
      <c r="B36" s="71" t="s">
        <v>25</v>
      </c>
      <c r="C36" s="72">
        <v>3248</v>
      </c>
      <c r="D36" s="73">
        <f t="shared" si="4"/>
        <v>8.3377229596452154E-4</v>
      </c>
      <c r="E36" s="69">
        <f>SUM('PROCEDENCIA ENERO - DICIEMBRE'!K16)</f>
        <v>3232</v>
      </c>
      <c r="F36" s="73">
        <f t="shared" si="5"/>
        <v>7.77271541207777E-4</v>
      </c>
      <c r="G36" s="72">
        <f t="shared" si="7"/>
        <v>-16</v>
      </c>
      <c r="H36" s="73">
        <f t="shared" si="6"/>
        <v>-4.9261083743842365E-3</v>
      </c>
    </row>
    <row r="37" spans="2:8">
      <c r="B37" s="71" t="s">
        <v>26</v>
      </c>
      <c r="C37" s="72">
        <v>75619</v>
      </c>
      <c r="D37" s="73">
        <f t="shared" si="4"/>
        <v>1.9411646320363657E-2</v>
      </c>
      <c r="E37" s="69">
        <f>SUM('PROCEDENCIA ENERO - DICIEMBRE'!K17)</f>
        <v>77930</v>
      </c>
      <c r="F37" s="73">
        <f t="shared" si="5"/>
        <v>1.8741575249480839E-2</v>
      </c>
      <c r="G37" s="72">
        <f t="shared" si="7"/>
        <v>2311</v>
      </c>
      <c r="H37" s="73">
        <f t="shared" si="6"/>
        <v>3.0561102368452372E-2</v>
      </c>
    </row>
    <row r="38" spans="2:8">
      <c r="B38" s="71" t="s">
        <v>27</v>
      </c>
      <c r="C38" s="72">
        <v>244231</v>
      </c>
      <c r="D38" s="73">
        <f t="shared" si="4"/>
        <v>6.2694901975280506E-2</v>
      </c>
      <c r="E38" s="69">
        <f>SUM('PROCEDENCIA ENERO - DICIEMBRE'!K18)</f>
        <v>298900</v>
      </c>
      <c r="F38" s="73">
        <f t="shared" si="5"/>
        <v>7.1883188015781113E-2</v>
      </c>
      <c r="G38" s="72">
        <f t="shared" si="7"/>
        <v>54669</v>
      </c>
      <c r="H38" s="73">
        <f t="shared" si="6"/>
        <v>0.22384136329949925</v>
      </c>
    </row>
    <row r="39" spans="2:8">
      <c r="B39" s="71" t="s">
        <v>61</v>
      </c>
      <c r="C39" s="72">
        <v>160</v>
      </c>
      <c r="D39" s="73">
        <f t="shared" si="4"/>
        <v>4.1072526894804014E-5</v>
      </c>
      <c r="E39" s="69">
        <f>SUM('PROCEDENCIA ENERO - DICIEMBRE'!K19)</f>
        <v>335</v>
      </c>
      <c r="F39" s="73">
        <f>E39/$E$61</f>
        <v>8.0564964821969466E-5</v>
      </c>
      <c r="G39" s="72">
        <f t="shared" si="7"/>
        <v>175</v>
      </c>
      <c r="H39" s="73">
        <f>G39/C39</f>
        <v>1.09375</v>
      </c>
    </row>
    <row r="40" spans="2:8">
      <c r="B40" s="71" t="s">
        <v>28</v>
      </c>
      <c r="C40" s="72">
        <v>46140</v>
      </c>
      <c r="D40" s="73">
        <f t="shared" si="4"/>
        <v>1.1844289943289109E-2</v>
      </c>
      <c r="E40" s="69">
        <f>SUM('PROCEDENCIA ENERO - DICIEMBRE'!K20)</f>
        <v>36171</v>
      </c>
      <c r="F40" s="73">
        <f t="shared" si="5"/>
        <v>8.6988517688819621E-3</v>
      </c>
      <c r="G40" s="72">
        <f t="shared" si="7"/>
        <v>-9969</v>
      </c>
      <c r="H40" s="73">
        <f t="shared" si="6"/>
        <v>-0.21605981794538362</v>
      </c>
    </row>
    <row r="41" spans="2:8">
      <c r="B41" s="71" t="s">
        <v>95</v>
      </c>
      <c r="C41" s="72">
        <v>470</v>
      </c>
      <c r="D41" s="73">
        <f t="shared" si="4"/>
        <v>1.2065054775348681E-4</v>
      </c>
      <c r="E41" s="69">
        <f>SUM('PROCEDENCIA ENERO - DICIEMBRE'!K21)</f>
        <v>496</v>
      </c>
      <c r="F41" s="73">
        <f t="shared" si="5"/>
        <v>1.1928424642297569E-4</v>
      </c>
      <c r="G41" s="72">
        <f t="shared" si="7"/>
        <v>26</v>
      </c>
      <c r="H41" s="73">
        <f t="shared" si="6"/>
        <v>5.5319148936170209E-2</v>
      </c>
    </row>
    <row r="42" spans="2:8">
      <c r="B42" s="71" t="s">
        <v>46</v>
      </c>
      <c r="C42" s="72">
        <v>2542</v>
      </c>
      <c r="D42" s="73">
        <f t="shared" si="4"/>
        <v>6.5253977104119882E-4</v>
      </c>
      <c r="E42" s="69">
        <f>SUM('PROCEDENCIA ENERO - DICIEMBRE'!K22)</f>
        <v>3349</v>
      </c>
      <c r="F42" s="73">
        <f t="shared" si="5"/>
        <v>8.0540915578739024E-4</v>
      </c>
      <c r="G42" s="72">
        <f t="shared" si="7"/>
        <v>807</v>
      </c>
      <c r="H42" s="73">
        <f>G42/C42</f>
        <v>0.3174665617623918</v>
      </c>
    </row>
    <row r="43" spans="2:8">
      <c r="B43" s="71" t="s">
        <v>100</v>
      </c>
      <c r="C43" s="72">
        <v>265</v>
      </c>
      <c r="D43" s="73">
        <f t="shared" si="4"/>
        <v>6.8026372669519148E-5</v>
      </c>
      <c r="E43" s="69">
        <f>SUM('PROCEDENCIA ENERO - DICIEMBRE'!K23)</f>
        <v>204</v>
      </c>
      <c r="F43" s="73">
        <f>E43/$E$61</f>
        <v>4.9060456190094836E-5</v>
      </c>
      <c r="G43" s="72">
        <f t="shared" si="7"/>
        <v>-61</v>
      </c>
      <c r="H43" s="73">
        <f>G43/C43</f>
        <v>-0.23018867924528302</v>
      </c>
    </row>
    <row r="44" spans="2:8">
      <c r="B44" s="71" t="s">
        <v>29</v>
      </c>
      <c r="C44" s="72">
        <v>103225</v>
      </c>
      <c r="D44" s="73">
        <f t="shared" si="4"/>
        <v>2.6498197429475904E-2</v>
      </c>
      <c r="E44" s="69">
        <f>SUM('PROCEDENCIA ENERO - DICIEMBRE'!K24)</f>
        <v>93051</v>
      </c>
      <c r="F44" s="73">
        <f t="shared" si="5"/>
        <v>2.2378061318355465E-2</v>
      </c>
      <c r="G44" s="72">
        <f t="shared" si="7"/>
        <v>-10174</v>
      </c>
      <c r="H44" s="73">
        <f>G44/C44</f>
        <v>-9.8561395010898528E-2</v>
      </c>
    </row>
    <row r="45" spans="2:8">
      <c r="B45" s="71" t="s">
        <v>62</v>
      </c>
      <c r="C45" s="72">
        <v>163</v>
      </c>
      <c r="D45" s="73">
        <f t="shared" si="4"/>
        <v>4.1842636774081594E-5</v>
      </c>
      <c r="E45" s="69">
        <f>SUM('PROCEDENCIA ENERO - DICIEMBRE'!K25)</f>
        <v>215</v>
      </c>
      <c r="F45" s="73">
        <f t="shared" si="5"/>
        <v>5.1705872945443091E-5</v>
      </c>
      <c r="G45" s="72">
        <f t="shared" si="7"/>
        <v>52</v>
      </c>
      <c r="H45" s="73">
        <f t="shared" si="6"/>
        <v>0.31901840490797545</v>
      </c>
    </row>
    <row r="46" spans="2:8">
      <c r="B46" s="71" t="s">
        <v>101</v>
      </c>
      <c r="C46" s="72">
        <v>78</v>
      </c>
      <c r="D46" s="73">
        <f t="shared" si="4"/>
        <v>2.0022856861216958E-5</v>
      </c>
      <c r="E46" s="69">
        <f>SUM('PROCEDENCIA ENERO - DICIEMBRE'!K26)</f>
        <v>169</v>
      </c>
      <c r="F46" s="73">
        <f t="shared" si="5"/>
        <v>4.0643221059441311E-5</v>
      </c>
      <c r="G46" s="72">
        <f t="shared" si="7"/>
        <v>91</v>
      </c>
      <c r="H46" s="73">
        <f>G46/C46</f>
        <v>1.1666666666666667</v>
      </c>
    </row>
    <row r="47" spans="2:8">
      <c r="B47" s="71" t="s">
        <v>30</v>
      </c>
      <c r="C47" s="72">
        <v>4011</v>
      </c>
      <c r="D47" s="73">
        <f t="shared" si="4"/>
        <v>1.0296369085941181E-3</v>
      </c>
      <c r="E47" s="69">
        <f>SUM('PROCEDENCIA ENERO - DICIEMBRE'!K27)</f>
        <v>3862</v>
      </c>
      <c r="F47" s="73">
        <f t="shared" si="5"/>
        <v>9.2878177355954048E-4</v>
      </c>
      <c r="G47" s="72">
        <f t="shared" si="7"/>
        <v>-149</v>
      </c>
      <c r="H47" s="73">
        <f t="shared" si="6"/>
        <v>-3.7147843430565944E-2</v>
      </c>
    </row>
    <row r="48" spans="2:8">
      <c r="B48" s="71" t="s">
        <v>52</v>
      </c>
      <c r="C48" s="72">
        <v>1981</v>
      </c>
      <c r="D48" s="73">
        <f t="shared" si="4"/>
        <v>5.0852922361629223E-4</v>
      </c>
      <c r="E48" s="69">
        <f>SUM('PROCEDENCIA ENERO - DICIEMBRE'!K28)</f>
        <v>3061</v>
      </c>
      <c r="F48" s="73">
        <f t="shared" si="5"/>
        <v>7.3614733528372693E-4</v>
      </c>
      <c r="G48" s="72">
        <f t="shared" si="7"/>
        <v>1080</v>
      </c>
      <c r="H48" s="73">
        <f t="shared" si="6"/>
        <v>0.54517920242301865</v>
      </c>
    </row>
    <row r="49" spans="2:8">
      <c r="B49" s="71" t="s">
        <v>31</v>
      </c>
      <c r="C49" s="72">
        <v>2869</v>
      </c>
      <c r="D49" s="73">
        <f t="shared" si="4"/>
        <v>7.3648174788245452E-4</v>
      </c>
      <c r="E49" s="69">
        <f>SUM('PROCEDENCIA ENERO - DICIEMBRE'!K29)</f>
        <v>1714</v>
      </c>
      <c r="F49" s="73">
        <f t="shared" si="5"/>
        <v>4.1220402896971839E-4</v>
      </c>
      <c r="G49" s="72">
        <f t="shared" si="7"/>
        <v>-1155</v>
      </c>
      <c r="H49" s="73">
        <f t="shared" si="6"/>
        <v>-0.40257929592192404</v>
      </c>
    </row>
    <row r="50" spans="2:8">
      <c r="B50" s="71" t="s">
        <v>51</v>
      </c>
      <c r="C50" s="72">
        <v>1865</v>
      </c>
      <c r="D50" s="73">
        <f t="shared" si="4"/>
        <v>4.7875164161755935E-4</v>
      </c>
      <c r="E50" s="69">
        <f>SUM('PROCEDENCIA ENERO - DICIEMBRE'!K30)</f>
        <v>1609</v>
      </c>
      <c r="F50" s="73">
        <f t="shared" si="5"/>
        <v>3.8695232357775783E-4</v>
      </c>
      <c r="G50" s="72">
        <f t="shared" si="7"/>
        <v>-256</v>
      </c>
      <c r="H50" s="73">
        <f>G50/C50</f>
        <v>-0.13726541554959787</v>
      </c>
    </row>
    <row r="51" spans="2:8">
      <c r="B51" s="71" t="s">
        <v>109</v>
      </c>
      <c r="C51" s="72">
        <v>956</v>
      </c>
      <c r="D51" s="73">
        <f t="shared" si="4"/>
        <v>2.45408348196454E-4</v>
      </c>
      <c r="E51" s="69">
        <f>SUM('PROCEDENCIA ENERO - DICIEMBRE'!K31)</f>
        <v>718</v>
      </c>
      <c r="F51" s="73">
        <f t="shared" si="5"/>
        <v>1.7267356639454948E-4</v>
      </c>
      <c r="G51" s="72">
        <f t="shared" si="7"/>
        <v>-238</v>
      </c>
      <c r="H51" s="73">
        <f>G51/C51</f>
        <v>-0.2489539748953975</v>
      </c>
    </row>
    <row r="52" spans="2:8">
      <c r="B52" s="71" t="s">
        <v>112</v>
      </c>
      <c r="C52" s="72">
        <v>56539</v>
      </c>
      <c r="D52" s="73">
        <f t="shared" si="4"/>
        <v>1.4513747488158276E-2</v>
      </c>
      <c r="E52" s="69">
        <f>SUM('PROCEDENCIA ENERO - DICIEMBRE'!K32)</f>
        <v>82236</v>
      </c>
      <c r="F52" s="73">
        <f t="shared" si="5"/>
        <v>1.9777135662983523E-2</v>
      </c>
      <c r="G52" s="72">
        <f t="shared" si="7"/>
        <v>25697</v>
      </c>
      <c r="H52" s="73">
        <f t="shared" si="6"/>
        <v>0.45450043332920637</v>
      </c>
    </row>
    <row r="53" spans="2:8">
      <c r="B53" s="71" t="s">
        <v>115</v>
      </c>
      <c r="C53" s="72">
        <v>178</v>
      </c>
      <c r="D53" s="73">
        <f t="shared" si="4"/>
        <v>4.5693186170469467E-5</v>
      </c>
      <c r="E53" s="69">
        <f>SUM('PROCEDENCIA ENERO - DICIEMBRE'!K33)</f>
        <v>165</v>
      </c>
      <c r="F53" s="73">
        <f t="shared" si="5"/>
        <v>3.9681251330223765E-5</v>
      </c>
      <c r="G53" s="72">
        <f t="shared" si="7"/>
        <v>-13</v>
      </c>
      <c r="H53" s="73">
        <f t="shared" si="6"/>
        <v>-7.3033707865168537E-2</v>
      </c>
    </row>
    <row r="54" spans="2:8">
      <c r="B54" s="71" t="s">
        <v>32</v>
      </c>
      <c r="C54" s="72">
        <v>26746</v>
      </c>
      <c r="D54" s="73">
        <f t="shared" si="4"/>
        <v>6.8657862770526764E-3</v>
      </c>
      <c r="E54" s="69">
        <f>SUM('PROCEDENCIA ENERO - DICIEMBRE'!K34)</f>
        <v>33179</v>
      </c>
      <c r="F54" s="73">
        <f t="shared" si="5"/>
        <v>7.9792984114272388E-3</v>
      </c>
      <c r="G54" s="72">
        <f t="shared" si="7"/>
        <v>6433</v>
      </c>
      <c r="H54" s="73">
        <f t="shared" si="6"/>
        <v>0.24052194720705899</v>
      </c>
    </row>
    <row r="55" spans="2:8">
      <c r="B55" s="71" t="s">
        <v>33</v>
      </c>
      <c r="C55" s="72">
        <v>10775</v>
      </c>
      <c r="D55" s="73">
        <f t="shared" si="4"/>
        <v>2.7659779830719582E-3</v>
      </c>
      <c r="E55" s="69">
        <f>SUM('PROCEDENCIA ENERO - DICIEMBRE'!K35)</f>
        <v>11620</v>
      </c>
      <c r="F55" s="73">
        <f t="shared" si="5"/>
        <v>2.7945220633769706E-3</v>
      </c>
      <c r="G55" s="72">
        <f t="shared" si="7"/>
        <v>845</v>
      </c>
      <c r="H55" s="73">
        <f>G55/C55</f>
        <v>7.8422273781902557E-2</v>
      </c>
    </row>
    <row r="56" spans="2:8">
      <c r="B56" s="71" t="s">
        <v>91</v>
      </c>
      <c r="C56" s="72">
        <v>11878</v>
      </c>
      <c r="D56" s="73">
        <f t="shared" si="4"/>
        <v>3.0491217153530131E-3</v>
      </c>
      <c r="E56" s="69">
        <f>SUM('PROCEDENCIA ENERO - DICIEMBRE'!K36)</f>
        <v>19864</v>
      </c>
      <c r="F56" s="73">
        <f>E56/$E$61</f>
        <v>4.777141675294333E-3</v>
      </c>
      <c r="G56" s="72">
        <f t="shared" si="7"/>
        <v>7986</v>
      </c>
      <c r="H56" s="73">
        <f>G56/C56</f>
        <v>0.67233541000168373</v>
      </c>
    </row>
    <row r="57" spans="2:8">
      <c r="B57" s="74" t="s">
        <v>37</v>
      </c>
      <c r="C57" s="75">
        <f>SUM(C30:C56)</f>
        <v>935861</v>
      </c>
      <c r="D57" s="76">
        <f>C57/$C$61</f>
        <v>0.24023860057686364</v>
      </c>
      <c r="E57" s="75">
        <f>SUM(E30:E56)</f>
        <v>1004286</v>
      </c>
      <c r="F57" s="76">
        <f>E57/$E$61</f>
        <v>0.24152318286924307</v>
      </c>
      <c r="G57" s="75">
        <f t="shared" si="7"/>
        <v>68425</v>
      </c>
      <c r="H57" s="76">
        <f>G57/C57</f>
        <v>7.3114490292896059E-2</v>
      </c>
    </row>
    <row r="58" spans="2:8">
      <c r="C58" s="43"/>
      <c r="E58" s="43"/>
      <c r="H58" s="77"/>
    </row>
    <row r="59" spans="2:8">
      <c r="B59" s="325" t="s">
        <v>151</v>
      </c>
      <c r="C59" s="326">
        <v>26455</v>
      </c>
      <c r="D59" s="327">
        <f>C59/$C$61</f>
        <v>6.7910856187627516E-3</v>
      </c>
      <c r="E59" s="326">
        <v>34125</v>
      </c>
      <c r="F59" s="327">
        <f>E59/$E$61</f>
        <v>8.2068042523871874E-3</v>
      </c>
      <c r="G59" s="326">
        <f>E59-C59</f>
        <v>7670</v>
      </c>
      <c r="H59" s="328">
        <f>G59/C59</f>
        <v>0.28992628992628994</v>
      </c>
    </row>
    <row r="60" spans="2:8">
      <c r="C60" s="43"/>
      <c r="E60" s="43"/>
      <c r="H60" s="77"/>
    </row>
    <row r="61" spans="2:8" ht="15.75">
      <c r="B61" s="329" t="s">
        <v>6</v>
      </c>
      <c r="C61" s="330">
        <f>C59+C57+C27+C13</f>
        <v>3895548</v>
      </c>
      <c r="D61" s="331">
        <f>D59+D57+D27+D13</f>
        <v>1</v>
      </c>
      <c r="E61" s="330">
        <f>E59+E57+E27+E13</f>
        <v>4158135</v>
      </c>
      <c r="F61" s="331">
        <f>F59+F57+F27+F13</f>
        <v>1</v>
      </c>
      <c r="G61" s="332">
        <f>E61-C61</f>
        <v>262587</v>
      </c>
      <c r="H61" s="331">
        <f>G61/C61</f>
        <v>6.7406947623286889E-2</v>
      </c>
    </row>
    <row r="63" spans="2:8" ht="15">
      <c r="C63" s="80"/>
    </row>
    <row r="64" spans="2:8">
      <c r="C64" s="43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90" orientation="portrait" r:id="rId1"/>
  <headerFooter>
    <oddFooter>&amp;CBARÓMETRO TURÍSTICO DE LA RIVIERA MAYA
FIDEICOMISO DE PROMOCIÓN TURÍSTICA DE LA RIVIERA MAYA&amp;R25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P88"/>
  <sheetViews>
    <sheetView topLeftCell="A49" workbookViewId="0">
      <selection activeCell="M62" sqref="M62"/>
    </sheetView>
  </sheetViews>
  <sheetFormatPr baseColWidth="10" defaultRowHeight="12.75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/>
    <row r="2" spans="2:16" ht="18.75">
      <c r="B2" s="551" t="s">
        <v>205</v>
      </c>
      <c r="C2" s="551"/>
      <c r="D2" s="551"/>
      <c r="E2" s="551"/>
      <c r="F2" s="551"/>
      <c r="G2" s="551"/>
      <c r="H2" s="551"/>
      <c r="I2" s="551"/>
      <c r="J2" s="551"/>
      <c r="K2" s="551"/>
    </row>
    <row r="3" spans="2:16" ht="15.75" customHeight="1">
      <c r="B3" s="551" t="s">
        <v>208</v>
      </c>
      <c r="C3" s="551"/>
      <c r="D3" s="551"/>
      <c r="E3" s="551"/>
      <c r="F3" s="551"/>
      <c r="G3" s="551"/>
      <c r="H3" s="551"/>
      <c r="I3" s="551"/>
      <c r="J3" s="551"/>
      <c r="K3" s="551"/>
    </row>
    <row r="4" spans="2:16" ht="15" customHeight="1">
      <c r="B4" s="552" t="s">
        <v>395</v>
      </c>
      <c r="C4" s="552"/>
      <c r="D4" s="552"/>
      <c r="E4" s="552"/>
      <c r="F4" s="552"/>
      <c r="G4" s="552"/>
      <c r="H4" s="552"/>
      <c r="I4" s="552"/>
      <c r="J4" s="552"/>
      <c r="K4" s="552"/>
    </row>
    <row r="5" spans="2:16" ht="7.5" customHeight="1"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2:16" ht="15">
      <c r="B6" s="553" t="s">
        <v>233</v>
      </c>
      <c r="C6" s="553"/>
      <c r="D6" s="333" t="s">
        <v>18</v>
      </c>
      <c r="E6" s="333"/>
      <c r="F6" s="333" t="s">
        <v>194</v>
      </c>
      <c r="G6" s="31"/>
      <c r="H6" s="333" t="s">
        <v>264</v>
      </c>
      <c r="I6" s="333" t="s">
        <v>215</v>
      </c>
      <c r="J6" s="333" t="s">
        <v>214</v>
      </c>
      <c r="K6" s="333" t="s">
        <v>36</v>
      </c>
      <c r="L6" s="31"/>
      <c r="M6" s="31"/>
      <c r="N6" s="234"/>
      <c r="O6" s="234"/>
      <c r="P6" s="234"/>
    </row>
    <row r="7" spans="2:16" ht="15">
      <c r="B7" s="334">
        <v>1</v>
      </c>
      <c r="C7" s="335" t="s">
        <v>331</v>
      </c>
      <c r="D7" s="336">
        <v>94</v>
      </c>
      <c r="E7" s="337"/>
      <c r="F7" s="338" t="s">
        <v>196</v>
      </c>
      <c r="G7" s="82"/>
      <c r="H7" s="348" t="s">
        <v>206</v>
      </c>
      <c r="I7" s="349">
        <f>SUM(D79)</f>
        <v>31064</v>
      </c>
      <c r="J7" s="349">
        <v>72</v>
      </c>
      <c r="K7" s="350">
        <f>I7/$I$9</f>
        <v>0.75936247188813921</v>
      </c>
      <c r="L7" s="83"/>
      <c r="M7" s="115"/>
      <c r="N7" s="115"/>
      <c r="O7" s="84"/>
      <c r="P7" s="85"/>
    </row>
    <row r="8" spans="2:16" ht="15">
      <c r="B8" s="216">
        <v>2</v>
      </c>
      <c r="C8" s="217" t="s">
        <v>183</v>
      </c>
      <c r="D8" s="218">
        <v>241</v>
      </c>
      <c r="E8" s="219"/>
      <c r="F8" s="220" t="s">
        <v>195</v>
      </c>
      <c r="G8" s="82"/>
      <c r="H8" s="351" t="s">
        <v>207</v>
      </c>
      <c r="I8" s="352">
        <v>9844</v>
      </c>
      <c r="J8" s="352">
        <v>312</v>
      </c>
      <c r="K8" s="350">
        <f>I8/$I$9</f>
        <v>0.24063752811186076</v>
      </c>
      <c r="L8" s="83"/>
      <c r="M8" s="115"/>
      <c r="N8" s="115"/>
      <c r="O8" s="86"/>
      <c r="P8" s="85"/>
    </row>
    <row r="9" spans="2:16" ht="15">
      <c r="B9" s="216">
        <v>3</v>
      </c>
      <c r="C9" s="217" t="s">
        <v>386</v>
      </c>
      <c r="D9" s="218">
        <v>1266</v>
      </c>
      <c r="E9" s="219"/>
      <c r="F9" s="220" t="s">
        <v>196</v>
      </c>
      <c r="G9" s="87"/>
      <c r="H9" s="354" t="s">
        <v>19</v>
      </c>
      <c r="I9" s="355">
        <f>SUM(I7:I8)</f>
        <v>40908</v>
      </c>
      <c r="J9" s="355">
        <f>SUM(J7:J8)</f>
        <v>384</v>
      </c>
      <c r="K9" s="356">
        <f>SUM(K7:K8)</f>
        <v>1</v>
      </c>
      <c r="L9" s="83"/>
      <c r="M9" s="31"/>
      <c r="N9" s="55"/>
      <c r="O9" s="86"/>
      <c r="P9" s="85"/>
    </row>
    <row r="10" spans="2:16" ht="15">
      <c r="B10" s="334">
        <v>4</v>
      </c>
      <c r="C10" s="217" t="s">
        <v>332</v>
      </c>
      <c r="D10" s="218">
        <v>360</v>
      </c>
      <c r="E10" s="219"/>
      <c r="F10" s="220" t="s">
        <v>196</v>
      </c>
      <c r="G10" s="87"/>
      <c r="H10" s="223"/>
      <c r="I10" s="224"/>
      <c r="J10" s="224"/>
      <c r="K10" s="225"/>
      <c r="L10" s="83"/>
      <c r="M10" s="31"/>
      <c r="N10" s="55"/>
      <c r="O10" s="86"/>
      <c r="P10" s="85"/>
    </row>
    <row r="11" spans="2:16" ht="15">
      <c r="B11" s="216">
        <v>5</v>
      </c>
      <c r="C11" s="217" t="s">
        <v>184</v>
      </c>
      <c r="D11" s="218">
        <v>630</v>
      </c>
      <c r="E11" s="219"/>
      <c r="F11" s="220" t="s">
        <v>196</v>
      </c>
      <c r="G11" s="87"/>
      <c r="H11" s="31"/>
      <c r="I11" s="88"/>
      <c r="J11" s="88"/>
      <c r="K11" s="89"/>
      <c r="L11" s="83"/>
      <c r="N11" s="55"/>
      <c r="O11" s="86"/>
      <c r="P11" s="85"/>
    </row>
    <row r="12" spans="2:16" ht="15">
      <c r="B12" s="216">
        <v>6</v>
      </c>
      <c r="C12" s="217" t="s">
        <v>213</v>
      </c>
      <c r="D12" s="218">
        <v>408</v>
      </c>
      <c r="E12" s="219"/>
      <c r="F12" s="220" t="s">
        <v>196</v>
      </c>
      <c r="G12" s="82"/>
      <c r="H12" s="31"/>
      <c r="I12" s="31"/>
      <c r="J12" s="31"/>
      <c r="K12" s="31"/>
      <c r="L12" s="83"/>
      <c r="N12" s="55"/>
      <c r="O12" s="84"/>
      <c r="P12" s="85"/>
    </row>
    <row r="13" spans="2:16" ht="15">
      <c r="B13" s="334">
        <v>7</v>
      </c>
      <c r="C13" s="217" t="s">
        <v>230</v>
      </c>
      <c r="D13" s="218">
        <v>481</v>
      </c>
      <c r="E13" s="219"/>
      <c r="F13" s="220" t="s">
        <v>196</v>
      </c>
      <c r="G13" s="31"/>
      <c r="L13" s="90"/>
      <c r="M13" s="31"/>
      <c r="N13" s="91"/>
      <c r="O13" s="92"/>
      <c r="P13" s="93"/>
    </row>
    <row r="14" spans="2:16" ht="15">
      <c r="B14" s="216">
        <v>8</v>
      </c>
      <c r="C14" s="217" t="s">
        <v>267</v>
      </c>
      <c r="D14" s="218">
        <v>756</v>
      </c>
      <c r="E14" s="219"/>
      <c r="F14" s="220" t="s">
        <v>196</v>
      </c>
      <c r="G14" s="31"/>
      <c r="L14" s="90"/>
      <c r="M14" s="31"/>
      <c r="N14" s="91"/>
      <c r="O14" s="92"/>
      <c r="P14" s="93"/>
    </row>
    <row r="15" spans="2:16" ht="15">
      <c r="B15" s="216">
        <v>9</v>
      </c>
      <c r="C15" s="217" t="s">
        <v>231</v>
      </c>
      <c r="D15" s="218">
        <v>479</v>
      </c>
      <c r="E15" s="219"/>
      <c r="F15" s="220" t="s">
        <v>196</v>
      </c>
      <c r="G15" s="94"/>
      <c r="L15" s="95"/>
    </row>
    <row r="16" spans="2:16" ht="15">
      <c r="B16" s="334">
        <v>10</v>
      </c>
      <c r="C16" s="217" t="s">
        <v>336</v>
      </c>
      <c r="D16" s="218">
        <v>144</v>
      </c>
      <c r="E16" s="219"/>
      <c r="F16" s="220" t="s">
        <v>197</v>
      </c>
      <c r="G16" s="31"/>
    </row>
    <row r="17" spans="2:11" ht="15">
      <c r="B17" s="216">
        <v>11</v>
      </c>
      <c r="C17" s="217" t="s">
        <v>254</v>
      </c>
      <c r="D17" s="218">
        <v>979</v>
      </c>
      <c r="E17" s="219"/>
      <c r="F17" s="220" t="s">
        <v>197</v>
      </c>
      <c r="G17" s="31"/>
    </row>
    <row r="18" spans="2:11" ht="15">
      <c r="B18" s="216">
        <v>12</v>
      </c>
      <c r="C18" s="217" t="s">
        <v>343</v>
      </c>
      <c r="D18" s="218">
        <v>128</v>
      </c>
      <c r="E18" s="219"/>
      <c r="F18" s="220" t="s">
        <v>197</v>
      </c>
      <c r="G18" s="31"/>
    </row>
    <row r="19" spans="2:11" ht="15">
      <c r="B19" s="334">
        <v>13</v>
      </c>
      <c r="C19" s="217" t="s">
        <v>234</v>
      </c>
      <c r="D19" s="218">
        <v>404</v>
      </c>
      <c r="E19" s="219"/>
      <c r="F19" s="220" t="s">
        <v>196</v>
      </c>
      <c r="G19" s="94"/>
    </row>
    <row r="20" spans="2:11" ht="15">
      <c r="B20" s="216">
        <v>14</v>
      </c>
      <c r="C20" s="217" t="s">
        <v>316</v>
      </c>
      <c r="D20" s="218">
        <v>423</v>
      </c>
      <c r="E20" s="219"/>
      <c r="F20" s="220" t="s">
        <v>196</v>
      </c>
      <c r="G20" s="94"/>
    </row>
    <row r="21" spans="2:11" ht="15">
      <c r="B21" s="216">
        <v>15</v>
      </c>
      <c r="C21" s="217" t="s">
        <v>317</v>
      </c>
      <c r="D21" s="218">
        <v>288</v>
      </c>
      <c r="E21" s="219"/>
      <c r="F21" s="220" t="s">
        <v>196</v>
      </c>
      <c r="G21" s="31"/>
    </row>
    <row r="22" spans="2:11" ht="15">
      <c r="B22" s="334">
        <v>16</v>
      </c>
      <c r="C22" s="217" t="s">
        <v>318</v>
      </c>
      <c r="D22" s="218">
        <v>205</v>
      </c>
      <c r="E22" s="219"/>
      <c r="F22" s="220" t="s">
        <v>195</v>
      </c>
      <c r="G22" s="31"/>
    </row>
    <row r="23" spans="2:11" ht="15">
      <c r="B23" s="216">
        <v>17</v>
      </c>
      <c r="C23" s="217" t="s">
        <v>286</v>
      </c>
      <c r="D23" s="218">
        <v>305</v>
      </c>
      <c r="E23" s="219"/>
      <c r="F23" s="220" t="s">
        <v>196</v>
      </c>
      <c r="G23" s="31"/>
    </row>
    <row r="24" spans="2:11" ht="15">
      <c r="B24" s="216">
        <v>18</v>
      </c>
      <c r="C24" s="217" t="s">
        <v>319</v>
      </c>
      <c r="D24" s="218">
        <v>431</v>
      </c>
      <c r="E24" s="219"/>
      <c r="F24" s="220" t="s">
        <v>196</v>
      </c>
      <c r="G24" s="31"/>
    </row>
    <row r="25" spans="2:11" ht="15">
      <c r="B25" s="334">
        <v>19</v>
      </c>
      <c r="C25" s="217" t="s">
        <v>315</v>
      </c>
      <c r="D25" s="218">
        <v>101</v>
      </c>
      <c r="E25" s="219"/>
      <c r="F25" s="220" t="s">
        <v>196</v>
      </c>
      <c r="G25" s="31"/>
    </row>
    <row r="26" spans="2:11" ht="15">
      <c r="B26" s="216">
        <v>20</v>
      </c>
      <c r="C26" s="217" t="s">
        <v>367</v>
      </c>
      <c r="D26" s="218">
        <v>30</v>
      </c>
      <c r="E26" s="219"/>
      <c r="F26" s="220" t="s">
        <v>196</v>
      </c>
      <c r="G26" s="31"/>
    </row>
    <row r="27" spans="2:11" ht="15">
      <c r="B27" s="216">
        <v>21</v>
      </c>
      <c r="C27" s="217" t="s">
        <v>189</v>
      </c>
      <c r="D27" s="218">
        <v>680</v>
      </c>
      <c r="E27" s="219"/>
      <c r="F27" s="220" t="s">
        <v>197</v>
      </c>
      <c r="G27" s="31"/>
    </row>
    <row r="28" spans="2:11" ht="15">
      <c r="B28" s="334">
        <v>22</v>
      </c>
      <c r="C28" s="217" t="s">
        <v>223</v>
      </c>
      <c r="D28" s="218">
        <v>380</v>
      </c>
      <c r="E28" s="219"/>
      <c r="F28" s="220" t="s">
        <v>196</v>
      </c>
      <c r="G28" s="31"/>
      <c r="K28" s="31"/>
    </row>
    <row r="29" spans="2:11" ht="15">
      <c r="B29" s="216">
        <v>23</v>
      </c>
      <c r="C29" s="217" t="s">
        <v>271</v>
      </c>
      <c r="D29" s="218">
        <v>630</v>
      </c>
      <c r="E29" s="219"/>
      <c r="F29" s="220" t="s">
        <v>196</v>
      </c>
      <c r="G29" s="31"/>
      <c r="H29" s="357" t="s">
        <v>255</v>
      </c>
      <c r="I29" s="357" t="s">
        <v>215</v>
      </c>
      <c r="J29" s="357" t="s">
        <v>214</v>
      </c>
      <c r="K29" s="357" t="s">
        <v>36</v>
      </c>
    </row>
    <row r="30" spans="2:11" ht="15">
      <c r="B30" s="216">
        <v>24</v>
      </c>
      <c r="C30" s="217" t="s">
        <v>272</v>
      </c>
      <c r="D30" s="378">
        <v>1080</v>
      </c>
      <c r="E30" s="219"/>
      <c r="F30" s="220" t="s">
        <v>196</v>
      </c>
      <c r="G30" s="31"/>
      <c r="H30" s="348" t="s">
        <v>256</v>
      </c>
      <c r="I30" s="358">
        <v>64</v>
      </c>
      <c r="J30" s="358">
        <v>2</v>
      </c>
      <c r="K30" s="350">
        <f>I30/$I$38</f>
        <v>1.5644861640754864E-3</v>
      </c>
    </row>
    <row r="31" spans="2:11" ht="15">
      <c r="B31" s="334">
        <v>25</v>
      </c>
      <c r="C31" s="217" t="s">
        <v>337</v>
      </c>
      <c r="D31" s="218">
        <v>420</v>
      </c>
      <c r="E31" s="219"/>
      <c r="F31" s="220" t="s">
        <v>196</v>
      </c>
      <c r="G31" s="31"/>
      <c r="H31" s="221" t="s">
        <v>257</v>
      </c>
      <c r="I31" s="226">
        <v>435</v>
      </c>
      <c r="J31" s="226">
        <v>22</v>
      </c>
      <c r="K31" s="222">
        <f>I31/$I$38</f>
        <v>1.0633616896450572E-2</v>
      </c>
    </row>
    <row r="32" spans="2:11" ht="15">
      <c r="B32" s="216">
        <v>26</v>
      </c>
      <c r="C32" s="217" t="s">
        <v>273</v>
      </c>
      <c r="D32" s="218">
        <v>978</v>
      </c>
      <c r="E32" s="219"/>
      <c r="F32" s="220" t="s">
        <v>196</v>
      </c>
      <c r="G32" s="31"/>
      <c r="H32" s="221" t="s">
        <v>258</v>
      </c>
      <c r="I32" s="226">
        <v>1894</v>
      </c>
      <c r="J32" s="226">
        <v>76</v>
      </c>
      <c r="K32" s="222">
        <f t="shared" ref="K32:K37" si="0">I32/$I$38</f>
        <v>4.629901241810893E-2</v>
      </c>
    </row>
    <row r="33" spans="2:12" ht="15">
      <c r="B33" s="216">
        <v>27</v>
      </c>
      <c r="C33" s="217" t="s">
        <v>202</v>
      </c>
      <c r="D33" s="218">
        <v>287</v>
      </c>
      <c r="E33" s="219"/>
      <c r="F33" s="220" t="s">
        <v>196</v>
      </c>
      <c r="G33" s="31"/>
      <c r="H33" s="221" t="s">
        <v>259</v>
      </c>
      <c r="I33" s="227">
        <v>3335</v>
      </c>
      <c r="J33" s="228">
        <v>46</v>
      </c>
      <c r="K33" s="222">
        <f t="shared" si="0"/>
        <v>8.152439620612105E-2</v>
      </c>
    </row>
    <row r="34" spans="2:12" ht="15">
      <c r="B34" s="334">
        <v>28</v>
      </c>
      <c r="C34" s="217" t="s">
        <v>225</v>
      </c>
      <c r="D34" s="218">
        <v>414</v>
      </c>
      <c r="E34" s="219"/>
      <c r="F34" s="220" t="s">
        <v>196</v>
      </c>
      <c r="G34" s="31"/>
      <c r="H34" s="221" t="s">
        <v>260</v>
      </c>
      <c r="I34" s="227">
        <v>24293</v>
      </c>
      <c r="J34" s="228">
        <v>63</v>
      </c>
      <c r="K34" s="222">
        <f t="shared" si="0"/>
        <v>0.59384472474821548</v>
      </c>
    </row>
    <row r="35" spans="2:12" ht="15">
      <c r="B35" s="216">
        <v>29</v>
      </c>
      <c r="C35" s="217" t="s">
        <v>226</v>
      </c>
      <c r="D35" s="218">
        <v>422</v>
      </c>
      <c r="E35" s="219"/>
      <c r="F35" s="220" t="s">
        <v>196</v>
      </c>
      <c r="G35" s="31"/>
      <c r="H35" s="221" t="s">
        <v>261</v>
      </c>
      <c r="I35" s="227">
        <v>1427</v>
      </c>
      <c r="J35" s="228">
        <v>11</v>
      </c>
      <c r="K35" s="222">
        <f t="shared" si="0"/>
        <v>3.4883152439620611E-2</v>
      </c>
    </row>
    <row r="36" spans="2:12" ht="15">
      <c r="B36" s="216">
        <v>30</v>
      </c>
      <c r="C36" s="217" t="s">
        <v>227</v>
      </c>
      <c r="D36" s="218">
        <v>324</v>
      </c>
      <c r="E36" s="219"/>
      <c r="F36" s="220" t="s">
        <v>196</v>
      </c>
      <c r="G36" s="31"/>
      <c r="H36" s="221" t="s">
        <v>262</v>
      </c>
      <c r="I36" s="227">
        <v>7199</v>
      </c>
      <c r="J36" s="228">
        <v>20</v>
      </c>
      <c r="K36" s="222">
        <f t="shared" si="0"/>
        <v>0.17598024836217854</v>
      </c>
    </row>
    <row r="37" spans="2:12" ht="15">
      <c r="B37" s="334">
        <v>31</v>
      </c>
      <c r="C37" s="217" t="s">
        <v>228</v>
      </c>
      <c r="D37" s="218">
        <v>264</v>
      </c>
      <c r="E37" s="219"/>
      <c r="F37" s="220" t="s">
        <v>196</v>
      </c>
      <c r="G37" s="31"/>
      <c r="H37" s="351" t="s">
        <v>263</v>
      </c>
      <c r="I37" s="359">
        <v>2261</v>
      </c>
      <c r="J37" s="342">
        <v>144</v>
      </c>
      <c r="K37" s="353">
        <f t="shared" si="0"/>
        <v>5.5270362765229293E-2</v>
      </c>
    </row>
    <row r="38" spans="2:12" ht="15">
      <c r="B38" s="216">
        <v>32</v>
      </c>
      <c r="C38" s="217" t="s">
        <v>268</v>
      </c>
      <c r="D38" s="378">
        <v>1480</v>
      </c>
      <c r="E38" s="219"/>
      <c r="F38" s="220" t="s">
        <v>196</v>
      </c>
      <c r="G38" s="31"/>
      <c r="H38" s="354" t="s">
        <v>19</v>
      </c>
      <c r="I38" s="355">
        <f>SUM(I30:I37)</f>
        <v>40908</v>
      </c>
      <c r="J38" s="355">
        <f>SUM(J30:J37)</f>
        <v>384</v>
      </c>
      <c r="K38" s="360">
        <f>SUM(K30:K37)</f>
        <v>1</v>
      </c>
    </row>
    <row r="39" spans="2:12" ht="15">
      <c r="B39" s="216">
        <v>33</v>
      </c>
      <c r="C39" s="217" t="s">
        <v>269</v>
      </c>
      <c r="D39" s="218">
        <v>456</v>
      </c>
      <c r="E39" s="219"/>
      <c r="F39" s="220" t="s">
        <v>196</v>
      </c>
      <c r="G39" s="94"/>
      <c r="L39" s="31"/>
    </row>
    <row r="40" spans="2:12" ht="15">
      <c r="B40" s="334">
        <v>34</v>
      </c>
      <c r="C40" s="217" t="s">
        <v>270</v>
      </c>
      <c r="D40" s="218">
        <v>504</v>
      </c>
      <c r="E40" s="219"/>
      <c r="F40" s="220" t="s">
        <v>196</v>
      </c>
      <c r="G40" s="87"/>
      <c r="L40" s="96"/>
    </row>
    <row r="41" spans="2:12" ht="15">
      <c r="B41" s="216">
        <v>35</v>
      </c>
      <c r="C41" s="217" t="s">
        <v>288</v>
      </c>
      <c r="D41" s="218">
        <v>495</v>
      </c>
      <c r="E41" s="219"/>
      <c r="F41" s="220" t="s">
        <v>287</v>
      </c>
      <c r="G41" s="82"/>
      <c r="L41" s="96"/>
    </row>
    <row r="42" spans="2:12" ht="15">
      <c r="B42" s="216">
        <v>36</v>
      </c>
      <c r="C42" s="217" t="s">
        <v>320</v>
      </c>
      <c r="D42" s="218">
        <v>320</v>
      </c>
      <c r="E42" s="219"/>
      <c r="F42" s="220" t="s">
        <v>196</v>
      </c>
      <c r="G42" s="82"/>
      <c r="L42" s="96"/>
    </row>
    <row r="43" spans="2:12" ht="15">
      <c r="B43" s="334">
        <v>37</v>
      </c>
      <c r="C43" s="217" t="s">
        <v>289</v>
      </c>
      <c r="D43" s="218">
        <v>259</v>
      </c>
      <c r="E43" s="219"/>
      <c r="F43" s="220" t="s">
        <v>197</v>
      </c>
      <c r="G43" s="82"/>
      <c r="L43" s="96"/>
    </row>
    <row r="44" spans="2:12" ht="15">
      <c r="B44" s="216">
        <v>38</v>
      </c>
      <c r="C44" s="217" t="s">
        <v>203</v>
      </c>
      <c r="D44" s="218">
        <v>42</v>
      </c>
      <c r="E44" s="219"/>
      <c r="F44" s="220" t="s">
        <v>196</v>
      </c>
      <c r="G44" s="82"/>
      <c r="L44" s="96"/>
    </row>
    <row r="45" spans="2:12" ht="15">
      <c r="B45" s="216">
        <v>39</v>
      </c>
      <c r="C45" s="217" t="s">
        <v>253</v>
      </c>
      <c r="D45" s="218">
        <v>310</v>
      </c>
      <c r="E45" s="219"/>
      <c r="F45" s="220" t="s">
        <v>197</v>
      </c>
      <c r="G45" s="82"/>
      <c r="L45" s="96"/>
    </row>
    <row r="46" spans="2:12" ht="15">
      <c r="B46" s="334">
        <v>40</v>
      </c>
      <c r="C46" s="217" t="s">
        <v>193</v>
      </c>
      <c r="D46" s="218">
        <v>424</v>
      </c>
      <c r="E46" s="219"/>
      <c r="F46" s="220" t="s">
        <v>196</v>
      </c>
      <c r="G46" s="82"/>
      <c r="L46" s="31"/>
    </row>
    <row r="47" spans="2:12" ht="15">
      <c r="B47" s="216">
        <v>41</v>
      </c>
      <c r="C47" s="217" t="s">
        <v>192</v>
      </c>
      <c r="D47" s="218">
        <v>388</v>
      </c>
      <c r="E47" s="219"/>
      <c r="F47" s="220" t="s">
        <v>196</v>
      </c>
      <c r="G47" s="82"/>
      <c r="L47" s="31"/>
    </row>
    <row r="48" spans="2:12" ht="15">
      <c r="B48" s="216">
        <v>42</v>
      </c>
      <c r="C48" s="217" t="s">
        <v>209</v>
      </c>
      <c r="D48" s="218">
        <v>446</v>
      </c>
      <c r="E48" s="219"/>
      <c r="F48" s="220" t="s">
        <v>196</v>
      </c>
      <c r="G48" s="82"/>
      <c r="L48" s="31"/>
    </row>
    <row r="49" spans="1:12" ht="15">
      <c r="B49" s="334">
        <v>43</v>
      </c>
      <c r="C49" s="217" t="s">
        <v>220</v>
      </c>
      <c r="D49" s="218">
        <v>434</v>
      </c>
      <c r="E49" s="219"/>
      <c r="F49" s="220" t="s">
        <v>197</v>
      </c>
      <c r="G49" s="31"/>
      <c r="L49" s="96"/>
    </row>
    <row r="50" spans="1:12" ht="15">
      <c r="B50" s="216">
        <v>44</v>
      </c>
      <c r="C50" s="217" t="s">
        <v>174</v>
      </c>
      <c r="D50" s="218">
        <v>350</v>
      </c>
      <c r="E50" s="219"/>
      <c r="F50" s="220" t="s">
        <v>196</v>
      </c>
      <c r="G50" s="31"/>
      <c r="L50" s="96"/>
    </row>
    <row r="51" spans="1:12" ht="15">
      <c r="A51" s="31"/>
      <c r="B51" s="216">
        <v>45</v>
      </c>
      <c r="C51" s="217" t="s">
        <v>172</v>
      </c>
      <c r="D51" s="218">
        <v>350</v>
      </c>
      <c r="E51" s="219"/>
      <c r="F51" s="220" t="s">
        <v>196</v>
      </c>
      <c r="G51" s="94"/>
      <c r="L51" s="96"/>
    </row>
    <row r="52" spans="1:12" ht="15">
      <c r="A52" s="31"/>
      <c r="B52" s="334">
        <v>46</v>
      </c>
      <c r="C52" s="217" t="s">
        <v>368</v>
      </c>
      <c r="D52" s="218">
        <v>308</v>
      </c>
      <c r="E52" s="219"/>
      <c r="F52" s="220" t="s">
        <v>196</v>
      </c>
      <c r="G52" s="31"/>
      <c r="L52" s="96"/>
    </row>
    <row r="53" spans="1:12" ht="15">
      <c r="A53" s="31"/>
      <c r="B53" s="216">
        <v>47</v>
      </c>
      <c r="C53" s="217" t="s">
        <v>375</v>
      </c>
      <c r="D53" s="218">
        <v>286</v>
      </c>
      <c r="E53" s="219"/>
      <c r="F53" s="220" t="s">
        <v>196</v>
      </c>
      <c r="G53" s="31"/>
      <c r="L53" s="96"/>
    </row>
    <row r="54" spans="1:12" ht="15">
      <c r="A54" s="31"/>
      <c r="B54" s="216">
        <v>48</v>
      </c>
      <c r="C54" s="217" t="s">
        <v>374</v>
      </c>
      <c r="D54" s="218">
        <v>769</v>
      </c>
      <c r="E54" s="219"/>
      <c r="F54" s="220" t="s">
        <v>196</v>
      </c>
      <c r="G54" s="31"/>
    </row>
    <row r="55" spans="1:12" ht="15">
      <c r="A55" s="31"/>
      <c r="B55" s="334">
        <v>49</v>
      </c>
      <c r="C55" s="217" t="s">
        <v>274</v>
      </c>
      <c r="D55" s="218">
        <v>200</v>
      </c>
      <c r="E55" s="219"/>
      <c r="F55" s="220" t="s">
        <v>197</v>
      </c>
      <c r="G55" s="31"/>
    </row>
    <row r="56" spans="1:12" ht="15">
      <c r="A56" s="31"/>
      <c r="B56" s="216">
        <v>50</v>
      </c>
      <c r="C56" s="217" t="s">
        <v>333</v>
      </c>
      <c r="D56" s="218">
        <v>98</v>
      </c>
      <c r="E56" s="219"/>
      <c r="F56" s="220" t="s">
        <v>197</v>
      </c>
      <c r="G56" s="31"/>
    </row>
    <row r="57" spans="1:12" ht="15">
      <c r="A57" s="31"/>
      <c r="B57" s="216">
        <v>51</v>
      </c>
      <c r="C57" s="217" t="s">
        <v>369</v>
      </c>
      <c r="D57" s="218">
        <v>112</v>
      </c>
      <c r="E57" s="219"/>
      <c r="F57" s="220" t="s">
        <v>195</v>
      </c>
      <c r="G57" s="31"/>
    </row>
    <row r="58" spans="1:12" ht="15">
      <c r="A58" s="31"/>
      <c r="B58" s="334">
        <v>52</v>
      </c>
      <c r="C58" s="217" t="s">
        <v>338</v>
      </c>
      <c r="D58" s="218">
        <v>510</v>
      </c>
      <c r="E58" s="219"/>
      <c r="F58" s="220" t="s">
        <v>196</v>
      </c>
      <c r="G58" s="31"/>
    </row>
    <row r="59" spans="1:12" ht="15">
      <c r="A59" s="31"/>
      <c r="B59" s="216">
        <v>53</v>
      </c>
      <c r="C59" s="217" t="s">
        <v>339</v>
      </c>
      <c r="D59" s="218">
        <v>394</v>
      </c>
      <c r="E59" s="219"/>
      <c r="F59" s="220" t="s">
        <v>196</v>
      </c>
      <c r="G59" s="31"/>
    </row>
    <row r="60" spans="1:12" ht="15">
      <c r="A60" s="31"/>
      <c r="B60" s="216">
        <v>54</v>
      </c>
      <c r="C60" s="217" t="s">
        <v>219</v>
      </c>
      <c r="D60" s="218">
        <v>200</v>
      </c>
      <c r="E60" s="219"/>
      <c r="F60" s="220" t="s">
        <v>196</v>
      </c>
      <c r="G60" s="31"/>
    </row>
    <row r="61" spans="1:12" ht="15">
      <c r="A61" s="31"/>
      <c r="B61" s="334">
        <v>55</v>
      </c>
      <c r="C61" s="217" t="s">
        <v>218</v>
      </c>
      <c r="D61" s="218">
        <v>144</v>
      </c>
      <c r="E61" s="219"/>
      <c r="F61" s="220" t="s">
        <v>195</v>
      </c>
      <c r="G61" s="31"/>
    </row>
    <row r="62" spans="1:12" ht="15">
      <c r="A62" s="31"/>
      <c r="B62" s="216">
        <v>56</v>
      </c>
      <c r="C62" s="217" t="s">
        <v>224</v>
      </c>
      <c r="D62" s="218">
        <v>300</v>
      </c>
      <c r="E62" s="219"/>
      <c r="F62" s="220" t="s">
        <v>196</v>
      </c>
      <c r="G62" s="31"/>
      <c r="H62" s="357" t="s">
        <v>293</v>
      </c>
      <c r="I62" s="357" t="s">
        <v>215</v>
      </c>
      <c r="J62" s="357" t="s">
        <v>214</v>
      </c>
      <c r="K62" s="357" t="s">
        <v>36</v>
      </c>
    </row>
    <row r="63" spans="1:12" ht="15">
      <c r="A63" s="31"/>
      <c r="B63" s="216">
        <v>57</v>
      </c>
      <c r="C63" s="217" t="s">
        <v>290</v>
      </c>
      <c r="D63" s="218">
        <v>434</v>
      </c>
      <c r="E63" s="219"/>
      <c r="F63" s="220" t="s">
        <v>197</v>
      </c>
      <c r="G63" s="31"/>
      <c r="H63" s="348" t="s">
        <v>294</v>
      </c>
      <c r="I63" s="361">
        <v>6843</v>
      </c>
      <c r="J63" s="361">
        <v>303</v>
      </c>
      <c r="K63" s="350">
        <f>I63/$I$65</f>
        <v>0.16727779407450866</v>
      </c>
    </row>
    <row r="64" spans="1:12" ht="15">
      <c r="A64" s="31"/>
      <c r="B64" s="334">
        <v>58</v>
      </c>
      <c r="C64" s="217" t="s">
        <v>232</v>
      </c>
      <c r="D64" s="218">
        <v>460</v>
      </c>
      <c r="E64" s="219"/>
      <c r="F64" s="220" t="s">
        <v>287</v>
      </c>
      <c r="G64" s="31"/>
      <c r="H64" s="351" t="s">
        <v>295</v>
      </c>
      <c r="I64" s="352">
        <v>34065</v>
      </c>
      <c r="J64" s="352">
        <v>81</v>
      </c>
      <c r="K64" s="353">
        <f>I64/$I$65</f>
        <v>0.8327222059254914</v>
      </c>
    </row>
    <row r="65" spans="1:11" ht="15">
      <c r="A65" s="31"/>
      <c r="B65" s="216">
        <v>59</v>
      </c>
      <c r="C65" s="217" t="s">
        <v>191</v>
      </c>
      <c r="D65" s="218">
        <v>388</v>
      </c>
      <c r="E65" s="219"/>
      <c r="F65" s="220" t="s">
        <v>196</v>
      </c>
      <c r="G65" s="31"/>
      <c r="H65" s="354" t="s">
        <v>19</v>
      </c>
      <c r="I65" s="355">
        <f>SUM(I63:I64)</f>
        <v>40908</v>
      </c>
      <c r="J65" s="355">
        <f>SUM(J63:J64)</f>
        <v>384</v>
      </c>
      <c r="K65" s="356">
        <f>SUM(K63:K64)</f>
        <v>1</v>
      </c>
    </row>
    <row r="66" spans="1:11" ht="15">
      <c r="B66" s="216">
        <v>60</v>
      </c>
      <c r="C66" s="217" t="s">
        <v>173</v>
      </c>
      <c r="D66" s="218">
        <v>664</v>
      </c>
      <c r="E66" s="219"/>
      <c r="F66" s="220" t="s">
        <v>196</v>
      </c>
      <c r="G66" s="31"/>
    </row>
    <row r="67" spans="1:11" ht="15">
      <c r="B67" s="334">
        <v>61</v>
      </c>
      <c r="C67" s="217" t="s">
        <v>171</v>
      </c>
      <c r="D67" s="218">
        <v>507</v>
      </c>
      <c r="E67" s="219"/>
      <c r="F67" s="220" t="s">
        <v>196</v>
      </c>
      <c r="G67" s="31"/>
    </row>
    <row r="68" spans="1:11" ht="15">
      <c r="B68" s="216">
        <v>62</v>
      </c>
      <c r="C68" s="217" t="s">
        <v>370</v>
      </c>
      <c r="D68" s="218">
        <v>956</v>
      </c>
      <c r="E68" s="219"/>
      <c r="F68" s="220" t="s">
        <v>196</v>
      </c>
      <c r="G68" s="94"/>
    </row>
    <row r="69" spans="1:11" ht="15">
      <c r="B69" s="216">
        <v>63</v>
      </c>
      <c r="C69" s="217" t="s">
        <v>371</v>
      </c>
      <c r="D69" s="218">
        <v>819</v>
      </c>
      <c r="E69" s="219"/>
      <c r="F69" s="220" t="s">
        <v>196</v>
      </c>
      <c r="G69" s="94"/>
    </row>
    <row r="70" spans="1:11" ht="15">
      <c r="B70" s="334">
        <v>64</v>
      </c>
      <c r="C70" s="217" t="s">
        <v>248</v>
      </c>
      <c r="D70" s="218">
        <v>291</v>
      </c>
      <c r="E70" s="219"/>
      <c r="F70" s="220" t="s">
        <v>197</v>
      </c>
      <c r="G70" s="31"/>
    </row>
    <row r="71" spans="1:11" ht="15">
      <c r="B71" s="216">
        <v>65</v>
      </c>
      <c r="C71" s="217" t="s">
        <v>291</v>
      </c>
      <c r="D71" s="218">
        <v>412</v>
      </c>
      <c r="E71" s="219"/>
      <c r="F71" s="220" t="s">
        <v>196</v>
      </c>
      <c r="G71" s="31"/>
      <c r="H71" s="97"/>
    </row>
    <row r="72" spans="1:11" ht="15">
      <c r="B72" s="216">
        <v>66</v>
      </c>
      <c r="C72" s="217" t="s">
        <v>376</v>
      </c>
      <c r="D72" s="218">
        <v>204</v>
      </c>
      <c r="E72" s="219"/>
      <c r="F72" s="220" t="s">
        <v>196</v>
      </c>
      <c r="G72" s="31"/>
    </row>
    <row r="73" spans="1:11" ht="15">
      <c r="B73" s="334">
        <v>67</v>
      </c>
      <c r="C73" s="217" t="s">
        <v>210</v>
      </c>
      <c r="D73" s="218">
        <v>196</v>
      </c>
      <c r="E73" s="219"/>
      <c r="F73" s="220" t="s">
        <v>195</v>
      </c>
      <c r="G73" s="31"/>
    </row>
    <row r="74" spans="1:11" ht="15">
      <c r="B74" s="216">
        <v>68</v>
      </c>
      <c r="C74" s="217" t="s">
        <v>372</v>
      </c>
      <c r="D74" s="218">
        <v>513</v>
      </c>
      <c r="E74" s="219"/>
      <c r="F74" s="220" t="s">
        <v>197</v>
      </c>
      <c r="G74" s="31"/>
    </row>
    <row r="75" spans="1:11" ht="15">
      <c r="B75" s="216">
        <v>69</v>
      </c>
      <c r="C75" s="217" t="s">
        <v>340</v>
      </c>
      <c r="D75" s="218">
        <v>130</v>
      </c>
      <c r="E75" s="219"/>
      <c r="F75" s="220" t="s">
        <v>196</v>
      </c>
      <c r="G75" s="31"/>
    </row>
    <row r="76" spans="1:11" ht="15">
      <c r="B76" s="334">
        <v>70</v>
      </c>
      <c r="C76" s="217" t="s">
        <v>266</v>
      </c>
      <c r="D76" s="218">
        <v>540</v>
      </c>
      <c r="E76" s="219"/>
      <c r="F76" s="220" t="s">
        <v>196</v>
      </c>
      <c r="G76" s="31"/>
    </row>
    <row r="77" spans="1:11" ht="15">
      <c r="B77" s="216">
        <v>71</v>
      </c>
      <c r="C77" s="217" t="s">
        <v>216</v>
      </c>
      <c r="D77" s="218">
        <v>335</v>
      </c>
      <c r="E77" s="219"/>
      <c r="F77" s="220" t="s">
        <v>196</v>
      </c>
      <c r="G77" s="31"/>
    </row>
    <row r="78" spans="1:11" ht="15">
      <c r="B78" s="216">
        <v>72</v>
      </c>
      <c r="C78" s="339" t="s">
        <v>217</v>
      </c>
      <c r="D78" s="340">
        <v>604</v>
      </c>
      <c r="E78" s="341"/>
      <c r="F78" s="342" t="s">
        <v>195</v>
      </c>
      <c r="G78" s="31"/>
    </row>
    <row r="79" spans="1:11" ht="15.75">
      <c r="B79" s="343"/>
      <c r="C79" s="344" t="s">
        <v>265</v>
      </c>
      <c r="D79" s="345">
        <f>SUM(D7:D78)</f>
        <v>31064</v>
      </c>
      <c r="E79" s="346"/>
      <c r="F79" s="347"/>
    </row>
    <row r="80" spans="1:11">
      <c r="G80" s="31"/>
    </row>
    <row r="88" spans="3:3">
      <c r="C88" s="31"/>
    </row>
  </sheetData>
  <mergeCells count="4">
    <mergeCell ref="B2:K2"/>
    <mergeCell ref="B3:K3"/>
    <mergeCell ref="B4:K4"/>
    <mergeCell ref="B6:C6"/>
  </mergeCells>
  <phoneticPr fontId="0" type="noConversion"/>
  <pageMargins left="0.27559055118110237" right="0" top="0.39370078740157483" bottom="0.15748031496062992" header="0" footer="0.15748031496062992"/>
  <pageSetup scale="64" orientation="portrait" r:id="rId1"/>
  <headerFooter alignWithMargins="0">
    <oddFooter>&amp;CBARÓMETRO TURÍSTICO DE LA RIVIERA MAYA
FIDEICOMISO DE PROMOCIÓN TURÍSTICA DE LA RIVIERA MAYA&amp;R26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I41"/>
  <sheetViews>
    <sheetView topLeftCell="A16" workbookViewId="0">
      <selection activeCell="J34" sqref="J34"/>
    </sheetView>
  </sheetViews>
  <sheetFormatPr baseColWidth="10" defaultRowHeight="12.75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>
      <c r="B1" s="31"/>
      <c r="C1" s="31"/>
      <c r="D1" s="31"/>
      <c r="E1" s="31"/>
      <c r="F1" s="31"/>
    </row>
    <row r="2" spans="1:8">
      <c r="B2" s="31"/>
      <c r="C2" s="31"/>
      <c r="D2" s="31"/>
      <c r="E2" s="31"/>
      <c r="F2" s="31"/>
    </row>
    <row r="3" spans="1:8">
      <c r="B3" s="31"/>
      <c r="C3" s="31"/>
      <c r="D3" s="31"/>
      <c r="E3" s="31"/>
      <c r="F3" s="31"/>
    </row>
    <row r="4" spans="1:8">
      <c r="B4" s="31"/>
      <c r="C4" s="31"/>
      <c r="D4" s="31"/>
      <c r="E4" s="31"/>
      <c r="F4" s="31"/>
    </row>
    <row r="5" spans="1:8">
      <c r="B5" s="31"/>
      <c r="C5" s="31"/>
      <c r="D5" s="31"/>
      <c r="E5" s="31"/>
      <c r="F5" s="31"/>
    </row>
    <row r="6" spans="1:8" ht="21.75" customHeight="1">
      <c r="B6" s="554" t="s">
        <v>204</v>
      </c>
      <c r="C6" s="554"/>
      <c r="D6" s="554"/>
      <c r="E6" s="554"/>
      <c r="F6" s="554"/>
      <c r="G6" s="554"/>
    </row>
    <row r="7" spans="1:8" ht="18.75">
      <c r="B7" s="554" t="s">
        <v>211</v>
      </c>
      <c r="C7" s="554"/>
      <c r="D7" s="554"/>
      <c r="E7" s="554"/>
      <c r="F7" s="554"/>
      <c r="G7" s="554"/>
    </row>
    <row r="8" spans="1:8" ht="18.75">
      <c r="B8" s="554" t="s">
        <v>409</v>
      </c>
      <c r="C8" s="554"/>
      <c r="D8" s="554"/>
      <c r="E8" s="554"/>
      <c r="F8" s="554"/>
      <c r="G8" s="554"/>
    </row>
    <row r="9" spans="1:8" ht="4.5" customHeight="1">
      <c r="B9" s="555"/>
      <c r="C9" s="555"/>
      <c r="D9" s="555"/>
      <c r="E9" s="555"/>
      <c r="F9" s="555"/>
    </row>
    <row r="10" spans="1:8" ht="15.75">
      <c r="A10" s="31"/>
      <c r="B10" s="362" t="s">
        <v>212</v>
      </c>
      <c r="C10" s="362" t="s">
        <v>175</v>
      </c>
      <c r="D10" s="362" t="s">
        <v>36</v>
      </c>
      <c r="E10" s="362" t="s">
        <v>18</v>
      </c>
      <c r="F10" s="362" t="s">
        <v>36</v>
      </c>
      <c r="G10" s="31"/>
    </row>
    <row r="11" spans="1:8" ht="15.75">
      <c r="B11" s="229" t="s">
        <v>176</v>
      </c>
      <c r="C11" s="230">
        <v>24</v>
      </c>
      <c r="D11" s="231">
        <f>C11/$C$29</f>
        <v>6.25E-2</v>
      </c>
      <c r="E11" s="244">
        <v>3929</v>
      </c>
      <c r="F11" s="231">
        <f>E11/$E$29</f>
        <v>9.6044783416446664E-2</v>
      </c>
      <c r="H11" s="99"/>
    </row>
    <row r="12" spans="1:8" ht="15.75">
      <c r="B12" s="229" t="s">
        <v>200</v>
      </c>
      <c r="C12" s="230">
        <v>2</v>
      </c>
      <c r="D12" s="231">
        <f t="shared" ref="D12:D28" si="0">C12/$C$29</f>
        <v>5.208333333333333E-3</v>
      </c>
      <c r="E12" s="245">
        <v>49</v>
      </c>
      <c r="F12" s="231">
        <f t="shared" ref="F12:F28" si="1">E12/$E$29</f>
        <v>1.1978097193702942E-3</v>
      </c>
      <c r="H12" s="99"/>
    </row>
    <row r="13" spans="1:8" ht="15.75">
      <c r="A13" s="31"/>
      <c r="B13" s="229" t="s">
        <v>188</v>
      </c>
      <c r="C13" s="230">
        <v>9</v>
      </c>
      <c r="D13" s="231">
        <f t="shared" si="0"/>
        <v>2.34375E-2</v>
      </c>
      <c r="E13" s="245">
        <v>2936</v>
      </c>
      <c r="F13" s="231">
        <f t="shared" si="1"/>
        <v>7.1770802776962947E-2</v>
      </c>
      <c r="H13" s="99"/>
    </row>
    <row r="14" spans="1:8" ht="15.75">
      <c r="A14" s="31"/>
      <c r="B14" s="229" t="s">
        <v>177</v>
      </c>
      <c r="C14" s="230">
        <v>1</v>
      </c>
      <c r="D14" s="231">
        <f t="shared" si="0"/>
        <v>2.6041666666666665E-3</v>
      </c>
      <c r="E14" s="245">
        <v>20</v>
      </c>
      <c r="F14" s="231">
        <f t="shared" si="1"/>
        <v>4.8890192627358954E-4</v>
      </c>
      <c r="H14" s="99"/>
    </row>
    <row r="15" spans="1:8" ht="15.75">
      <c r="A15" s="31"/>
      <c r="B15" s="229" t="s">
        <v>178</v>
      </c>
      <c r="C15" s="230">
        <v>160</v>
      </c>
      <c r="D15" s="231">
        <f t="shared" si="0"/>
        <v>0.41666666666666669</v>
      </c>
      <c r="E15" s="245">
        <v>7431</v>
      </c>
      <c r="F15" s="231">
        <f t="shared" si="1"/>
        <v>0.18165151070695218</v>
      </c>
      <c r="H15" s="99"/>
    </row>
    <row r="16" spans="1:8" ht="15.75">
      <c r="A16" s="31"/>
      <c r="B16" s="229" t="s">
        <v>185</v>
      </c>
      <c r="C16" s="230">
        <v>1</v>
      </c>
      <c r="D16" s="231">
        <f t="shared" si="0"/>
        <v>2.6041666666666665E-3</v>
      </c>
      <c r="E16" s="245">
        <v>540</v>
      </c>
      <c r="F16" s="231">
        <f t="shared" si="1"/>
        <v>1.3200352009386917E-2</v>
      </c>
      <c r="H16" s="99"/>
    </row>
    <row r="17" spans="1:8" ht="15.75">
      <c r="A17" s="31"/>
      <c r="B17" s="229" t="s">
        <v>186</v>
      </c>
      <c r="C17" s="230">
        <v>11</v>
      </c>
      <c r="D17" s="231">
        <f t="shared" si="0"/>
        <v>2.8645833333333332E-2</v>
      </c>
      <c r="E17" s="245">
        <v>3817</v>
      </c>
      <c r="F17" s="231">
        <f t="shared" si="1"/>
        <v>9.3306932629314554E-2</v>
      </c>
      <c r="H17" s="99"/>
    </row>
    <row r="18" spans="1:8" ht="15.75">
      <c r="A18" s="31"/>
      <c r="B18" s="229" t="s">
        <v>187</v>
      </c>
      <c r="C18" s="230">
        <v>23</v>
      </c>
      <c r="D18" s="231">
        <f t="shared" si="0"/>
        <v>5.9895833333333336E-2</v>
      </c>
      <c r="E18" s="245">
        <v>6653</v>
      </c>
      <c r="F18" s="231">
        <f t="shared" si="1"/>
        <v>0.16263322577490955</v>
      </c>
      <c r="H18" s="99"/>
    </row>
    <row r="19" spans="1:8" ht="15.75">
      <c r="A19" s="31"/>
      <c r="B19" s="229" t="s">
        <v>179</v>
      </c>
      <c r="C19" s="230">
        <v>14</v>
      </c>
      <c r="D19" s="231">
        <f t="shared" si="0"/>
        <v>3.6458333333333336E-2</v>
      </c>
      <c r="E19" s="245">
        <v>5232</v>
      </c>
      <c r="F19" s="231">
        <f t="shared" si="1"/>
        <v>0.12789674391317102</v>
      </c>
      <c r="H19" s="99"/>
    </row>
    <row r="20" spans="1:8" ht="15.75">
      <c r="B20" s="229" t="s">
        <v>222</v>
      </c>
      <c r="C20" s="230">
        <v>5</v>
      </c>
      <c r="D20" s="231">
        <f t="shared" si="0"/>
        <v>1.3020833333333334E-2</v>
      </c>
      <c r="E20" s="245">
        <v>47</v>
      </c>
      <c r="F20" s="231">
        <f t="shared" si="1"/>
        <v>1.1489195267429353E-3</v>
      </c>
      <c r="H20" s="99"/>
    </row>
    <row r="21" spans="1:8" ht="15.75">
      <c r="B21" s="229" t="s">
        <v>199</v>
      </c>
      <c r="C21" s="230">
        <v>14</v>
      </c>
      <c r="D21" s="231">
        <f t="shared" si="0"/>
        <v>3.6458333333333336E-2</v>
      </c>
      <c r="E21" s="245">
        <v>4103</v>
      </c>
      <c r="F21" s="231">
        <f t="shared" si="1"/>
        <v>0.10029823017502688</v>
      </c>
      <c r="H21" s="99"/>
    </row>
    <row r="22" spans="1:8" ht="15.75">
      <c r="B22" s="229" t="s">
        <v>190</v>
      </c>
      <c r="C22" s="230">
        <v>1</v>
      </c>
      <c r="D22" s="231">
        <f t="shared" si="0"/>
        <v>2.6041666666666665E-3</v>
      </c>
      <c r="E22" s="245">
        <v>680</v>
      </c>
      <c r="F22" s="231">
        <f t="shared" si="1"/>
        <v>1.6622665493302043E-2</v>
      </c>
      <c r="H22" s="99"/>
    </row>
    <row r="23" spans="1:8" ht="15.75">
      <c r="A23" s="31"/>
      <c r="B23" s="229" t="s">
        <v>180</v>
      </c>
      <c r="C23" s="230">
        <v>7</v>
      </c>
      <c r="D23" s="231">
        <f t="shared" si="0"/>
        <v>1.8229166666666668E-2</v>
      </c>
      <c r="E23" s="245">
        <v>2021</v>
      </c>
      <c r="F23" s="231">
        <f t="shared" si="1"/>
        <v>4.9403539649946218E-2</v>
      </c>
      <c r="H23" s="99"/>
    </row>
    <row r="24" spans="1:8" ht="15.75">
      <c r="B24" s="229" t="s">
        <v>221</v>
      </c>
      <c r="C24" s="230">
        <v>5</v>
      </c>
      <c r="D24" s="231">
        <f t="shared" si="0"/>
        <v>1.3020833333333334E-2</v>
      </c>
      <c r="E24" s="245">
        <v>73</v>
      </c>
      <c r="F24" s="231">
        <f t="shared" si="1"/>
        <v>1.7844920308986018E-3</v>
      </c>
      <c r="H24" s="99"/>
    </row>
    <row r="25" spans="1:8" ht="15.75">
      <c r="B25" s="229" t="s">
        <v>198</v>
      </c>
      <c r="C25" s="230">
        <v>4</v>
      </c>
      <c r="D25" s="231">
        <f t="shared" si="0"/>
        <v>1.0416666666666666E-2</v>
      </c>
      <c r="E25" s="245">
        <v>140</v>
      </c>
      <c r="F25" s="231">
        <f t="shared" si="1"/>
        <v>3.4223134839151265E-3</v>
      </c>
      <c r="H25" s="99"/>
    </row>
    <row r="26" spans="1:8" ht="15.75">
      <c r="B26" s="229" t="s">
        <v>181</v>
      </c>
      <c r="C26" s="230">
        <v>98</v>
      </c>
      <c r="D26" s="231">
        <f t="shared" si="0"/>
        <v>0.25520833333333331</v>
      </c>
      <c r="E26" s="245">
        <v>1999</v>
      </c>
      <c r="F26" s="231">
        <f t="shared" si="1"/>
        <v>4.8865747531045271E-2</v>
      </c>
      <c r="H26" s="99"/>
    </row>
    <row r="27" spans="1:8" ht="15.75">
      <c r="A27" s="31"/>
      <c r="B27" s="229" t="s">
        <v>201</v>
      </c>
      <c r="C27" s="230">
        <v>1</v>
      </c>
      <c r="D27" s="231">
        <f t="shared" si="0"/>
        <v>2.6041666666666665E-3</v>
      </c>
      <c r="E27" s="245">
        <v>769</v>
      </c>
      <c r="F27" s="231">
        <f t="shared" si="1"/>
        <v>1.8798279065219518E-2</v>
      </c>
      <c r="H27" s="99"/>
    </row>
    <row r="28" spans="1:8" ht="15.75">
      <c r="B28" s="229" t="s">
        <v>182</v>
      </c>
      <c r="C28" s="230">
        <v>4</v>
      </c>
      <c r="D28" s="231">
        <f t="shared" si="0"/>
        <v>1.0416666666666666E-2</v>
      </c>
      <c r="E28" s="246">
        <v>469</v>
      </c>
      <c r="F28" s="231">
        <f t="shared" si="1"/>
        <v>1.1464750171115675E-2</v>
      </c>
      <c r="H28" s="99"/>
    </row>
    <row r="29" spans="1:8" ht="15.75">
      <c r="A29" s="98"/>
      <c r="B29" s="363" t="s">
        <v>6</v>
      </c>
      <c r="C29" s="364">
        <f>SUM(C11:C28)</f>
        <v>384</v>
      </c>
      <c r="D29" s="365">
        <f>SUM(D11:D28)</f>
        <v>1</v>
      </c>
      <c r="E29" s="366">
        <f>SUM(E11:E28)</f>
        <v>40908</v>
      </c>
      <c r="F29" s="365">
        <f>SUM(F11:F28)</f>
        <v>0.99999999999999989</v>
      </c>
      <c r="G29" s="31"/>
    </row>
    <row r="30" spans="1:8">
      <c r="B30" s="31"/>
      <c r="C30" s="100"/>
      <c r="D30" s="100"/>
      <c r="E30" s="100"/>
      <c r="F30" s="100"/>
    </row>
    <row r="31" spans="1:8">
      <c r="B31" s="101" t="s">
        <v>419</v>
      </c>
      <c r="C31" s="102"/>
      <c r="D31" s="102"/>
      <c r="E31" s="102"/>
      <c r="F31" s="102"/>
    </row>
    <row r="38" spans="8:9">
      <c r="I38" s="31"/>
    </row>
    <row r="39" spans="8:9">
      <c r="I39" s="31"/>
    </row>
    <row r="41" spans="8:9">
      <c r="H41" s="103"/>
    </row>
  </sheetData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workbookViewId="0">
      <selection activeCell="C6" sqref="C6"/>
    </sheetView>
  </sheetViews>
  <sheetFormatPr baseColWidth="10" defaultRowHeight="1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>
      <c r="A1" s="472" t="s">
        <v>160</v>
      </c>
      <c r="B1" s="472"/>
      <c r="C1" s="472"/>
      <c r="D1" s="472"/>
      <c r="E1" s="472"/>
      <c r="F1" s="472"/>
      <c r="G1" s="472"/>
    </row>
    <row r="2" spans="1:10" ht="18.75">
      <c r="A2" s="473" t="s">
        <v>45</v>
      </c>
      <c r="B2" s="473"/>
      <c r="C2" s="473"/>
      <c r="D2" s="473"/>
      <c r="E2" s="473"/>
      <c r="F2" s="473"/>
      <c r="G2" s="473"/>
    </row>
    <row r="3" spans="1:10" ht="15.75">
      <c r="A3" s="474" t="s">
        <v>422</v>
      </c>
      <c r="B3" s="474"/>
      <c r="C3" s="474"/>
      <c r="D3" s="474"/>
      <c r="E3" s="474"/>
      <c r="F3" s="474"/>
      <c r="G3" s="474"/>
    </row>
    <row r="4" spans="1:10" ht="8.25" customHeight="1"/>
    <row r="5" spans="1:10" ht="15.75">
      <c r="A5" s="132"/>
      <c r="B5" s="260"/>
      <c r="C5" s="475" t="s">
        <v>423</v>
      </c>
      <c r="D5" s="475"/>
      <c r="E5" s="475" t="s">
        <v>165</v>
      </c>
      <c r="F5" s="476"/>
    </row>
    <row r="6" spans="1:10" ht="15.75">
      <c r="A6" s="132"/>
      <c r="B6" s="261" t="s">
        <v>54</v>
      </c>
      <c r="C6" s="266">
        <v>2012</v>
      </c>
      <c r="D6" s="266">
        <v>2013</v>
      </c>
      <c r="E6" s="266" t="s">
        <v>53</v>
      </c>
      <c r="F6" s="262" t="s">
        <v>36</v>
      </c>
    </row>
    <row r="7" spans="1:10" ht="6" customHeight="1"/>
    <row r="8" spans="1:10">
      <c r="B8" s="177" t="s">
        <v>0</v>
      </c>
      <c r="C8" s="178"/>
      <c r="D8" s="178"/>
      <c r="E8" s="178"/>
      <c r="F8" s="179"/>
    </row>
    <row r="9" spans="1:10">
      <c r="B9" s="180" t="s">
        <v>1</v>
      </c>
      <c r="C9" s="181">
        <v>40584</v>
      </c>
      <c r="D9" s="181">
        <v>40908</v>
      </c>
      <c r="E9" s="182">
        <f>D9-C9</f>
        <v>324</v>
      </c>
      <c r="F9" s="183">
        <f>(D9/C9)-100%</f>
        <v>7.9834417504436317E-3</v>
      </c>
    </row>
    <row r="10" spans="1:10" ht="7.5" customHeight="1"/>
    <row r="11" spans="1:10">
      <c r="B11" s="184" t="s">
        <v>2</v>
      </c>
      <c r="C11" s="185">
        <v>14658283</v>
      </c>
      <c r="D11" s="185">
        <v>14706230</v>
      </c>
      <c r="E11" s="185">
        <f>D11-C11</f>
        <v>47947</v>
      </c>
      <c r="F11" s="186">
        <f>(D11/C11)-100%</f>
        <v>3.2709833750650397E-3</v>
      </c>
    </row>
    <row r="12" spans="1:10">
      <c r="B12" s="187" t="s">
        <v>3</v>
      </c>
      <c r="C12" s="107">
        <v>10989796</v>
      </c>
      <c r="D12" s="107">
        <v>11696220</v>
      </c>
      <c r="E12" s="107">
        <f>D12-C12</f>
        <v>706424</v>
      </c>
      <c r="F12" s="188">
        <f>(D12/C12)-100%</f>
        <v>6.4279992094484761E-2</v>
      </c>
    </row>
    <row r="13" spans="1:10">
      <c r="B13" s="180" t="s">
        <v>4</v>
      </c>
      <c r="C13" s="189">
        <f>C12/C11</f>
        <v>0.74973283023666548</v>
      </c>
      <c r="D13" s="190">
        <f>D12/D11</f>
        <v>0.7953241585368922</v>
      </c>
      <c r="E13" s="189">
        <f>D13-C13</f>
        <v>4.5591328300226719E-2</v>
      </c>
      <c r="F13" s="183"/>
      <c r="J13" s="16"/>
    </row>
    <row r="14" spans="1:10" ht="9" customHeight="1"/>
    <row r="15" spans="1:10" ht="20.25" customHeight="1">
      <c r="B15" s="191" t="s">
        <v>5</v>
      </c>
      <c r="C15" s="192">
        <v>0.76729999999999998</v>
      </c>
      <c r="D15" s="192">
        <v>0.81879999999999997</v>
      </c>
      <c r="E15" s="193">
        <f>D15-C15</f>
        <v>5.149999999999999E-2</v>
      </c>
      <c r="F15" s="16"/>
    </row>
    <row r="16" spans="1:10" ht="8.25" customHeight="1"/>
    <row r="17" spans="2:8">
      <c r="B17" s="177" t="s">
        <v>14</v>
      </c>
      <c r="C17" s="178"/>
      <c r="D17" s="178"/>
      <c r="E17" s="179"/>
      <c r="F17" s="15" t="s">
        <v>147</v>
      </c>
      <c r="G17" s="15" t="s">
        <v>146</v>
      </c>
    </row>
    <row r="18" spans="2:8">
      <c r="B18" s="187" t="s">
        <v>13</v>
      </c>
      <c r="C18" s="467">
        <v>6.07</v>
      </c>
      <c r="D18" s="467">
        <v>6.05</v>
      </c>
      <c r="E18" s="194">
        <f>D18-C18</f>
        <v>-2.0000000000000462E-2</v>
      </c>
      <c r="F18" s="16"/>
    </row>
    <row r="19" spans="2:8">
      <c r="B19" s="187" t="s">
        <v>15</v>
      </c>
      <c r="C19" s="468">
        <v>3.38</v>
      </c>
      <c r="D19" s="468">
        <v>3.41</v>
      </c>
      <c r="E19" s="194">
        <f>D19-C19</f>
        <v>3.0000000000000249E-2</v>
      </c>
      <c r="F19" s="16"/>
    </row>
    <row r="20" spans="2:8">
      <c r="B20" s="180" t="s">
        <v>16</v>
      </c>
      <c r="C20" s="469">
        <v>7.08</v>
      </c>
      <c r="D20" s="469">
        <v>7.07</v>
      </c>
      <c r="E20" s="196">
        <f>D20-C20</f>
        <v>-9.9999999999997868E-3</v>
      </c>
      <c r="F20" s="16"/>
    </row>
    <row r="22" spans="2:8">
      <c r="B22" s="197" t="s">
        <v>55</v>
      </c>
      <c r="C22" s="402">
        <v>2443.9410243414309</v>
      </c>
      <c r="D22" s="402">
        <v>2540.9499999999998</v>
      </c>
      <c r="E22" s="198">
        <f>D22-C22</f>
        <v>97.008975658568943</v>
      </c>
      <c r="F22" s="193">
        <f>(D22/C22)-100%</f>
        <v>3.9693664737556311E-2</v>
      </c>
    </row>
    <row r="24" spans="2:8">
      <c r="B24" s="177" t="s">
        <v>38</v>
      </c>
      <c r="C24" s="263">
        <v>2012</v>
      </c>
      <c r="D24" s="263">
        <v>2013</v>
      </c>
      <c r="E24" s="178"/>
      <c r="F24" s="179"/>
    </row>
    <row r="25" spans="2:8">
      <c r="B25" s="187" t="s">
        <v>6</v>
      </c>
      <c r="C25" s="106">
        <v>3895548</v>
      </c>
      <c r="D25" s="106">
        <v>4158135</v>
      </c>
      <c r="E25" s="107">
        <f>D25-C25</f>
        <v>262587</v>
      </c>
      <c r="F25" s="188">
        <f>(D25/C25)-100%</f>
        <v>6.7406947623286806E-2</v>
      </c>
    </row>
    <row r="26" spans="2:8">
      <c r="B26" s="187" t="s">
        <v>7</v>
      </c>
      <c r="C26" s="107">
        <v>829860</v>
      </c>
      <c r="D26" s="107">
        <v>887593</v>
      </c>
      <c r="E26" s="107">
        <f>D26-C26</f>
        <v>57733</v>
      </c>
      <c r="F26" s="188">
        <f>(D26/C26)-100%</f>
        <v>6.9569565950883261E-2</v>
      </c>
      <c r="G26" s="17"/>
    </row>
    <row r="27" spans="2:8">
      <c r="B27" s="180" t="s">
        <v>8</v>
      </c>
      <c r="C27" s="182">
        <v>3065688</v>
      </c>
      <c r="D27" s="182">
        <v>3270542</v>
      </c>
      <c r="E27" s="182">
        <f>D27-C27</f>
        <v>204854</v>
      </c>
      <c r="F27" s="183">
        <f>(D27/C27)-100%</f>
        <v>6.6821542179112736E-2</v>
      </c>
      <c r="G27" s="17"/>
      <c r="H27" s="17"/>
    </row>
    <row r="29" spans="2:8">
      <c r="B29" s="200" t="s">
        <v>39</v>
      </c>
      <c r="C29" s="263">
        <v>2012</v>
      </c>
      <c r="D29" s="267"/>
      <c r="E29" s="263">
        <v>2013</v>
      </c>
      <c r="F29" s="201"/>
      <c r="G29" s="18"/>
    </row>
    <row r="30" spans="2:8">
      <c r="B30" s="187" t="s">
        <v>9</v>
      </c>
      <c r="C30" s="107">
        <v>935861</v>
      </c>
      <c r="D30" s="108">
        <f>C30/$C$35</f>
        <v>0.30526948600118475</v>
      </c>
      <c r="E30" s="107">
        <v>1004286</v>
      </c>
      <c r="F30" s="188">
        <f>E30/$E$35</f>
        <v>0.30707020426583731</v>
      </c>
      <c r="G30" s="19"/>
    </row>
    <row r="31" spans="2:8">
      <c r="B31" s="187" t="s">
        <v>11</v>
      </c>
      <c r="C31" s="107">
        <v>1201959</v>
      </c>
      <c r="D31" s="108">
        <f>C31/$C$35</f>
        <v>0.39206827309236947</v>
      </c>
      <c r="E31" s="107">
        <v>1274873</v>
      </c>
      <c r="F31" s="188">
        <f>E31/$E$35</f>
        <v>0.3898048091111504</v>
      </c>
      <c r="G31" s="19"/>
    </row>
    <row r="32" spans="2:8">
      <c r="B32" s="187" t="s">
        <v>158</v>
      </c>
      <c r="C32" s="107">
        <v>697875</v>
      </c>
      <c r="D32" s="108">
        <f>C32/$C$35</f>
        <v>0.22764058182045924</v>
      </c>
      <c r="E32" s="107">
        <v>711029</v>
      </c>
      <c r="F32" s="188">
        <f>E32/$E$35</f>
        <v>0.21740402661087979</v>
      </c>
      <c r="G32" s="19"/>
    </row>
    <row r="33" spans="2:8">
      <c r="B33" s="187" t="s">
        <v>10</v>
      </c>
      <c r="C33" s="107">
        <v>203538</v>
      </c>
      <c r="D33" s="108">
        <f>C33/$C$35</f>
        <v>6.6392274752029565E-2</v>
      </c>
      <c r="E33" s="107">
        <v>246229</v>
      </c>
      <c r="F33" s="188">
        <f>E33/$E$35</f>
        <v>7.5286909631492274E-2</v>
      </c>
      <c r="G33" s="19"/>
    </row>
    <row r="34" spans="2:8">
      <c r="B34" s="187" t="s">
        <v>12</v>
      </c>
      <c r="C34" s="107">
        <v>26455</v>
      </c>
      <c r="D34" s="108">
        <f>C34/$C$35</f>
        <v>8.62938433395701E-3</v>
      </c>
      <c r="E34" s="107">
        <v>34125</v>
      </c>
      <c r="F34" s="188">
        <f>E34/$E$35</f>
        <v>1.0434050380640273E-2</v>
      </c>
      <c r="G34" s="19"/>
    </row>
    <row r="35" spans="2:8">
      <c r="B35" s="180"/>
      <c r="C35" s="181">
        <f>SUM(C30:C34)</f>
        <v>3065688</v>
      </c>
      <c r="D35" s="189">
        <f>SUM(D30:D34)</f>
        <v>1</v>
      </c>
      <c r="E35" s="181">
        <f>SUM(E30:E34)</f>
        <v>3270542</v>
      </c>
      <c r="F35" s="183">
        <f>SUM(F30:F34)</f>
        <v>1</v>
      </c>
      <c r="G35" s="20"/>
    </row>
    <row r="37" spans="2:8">
      <c r="B37" s="202" t="s">
        <v>161</v>
      </c>
      <c r="C37" s="263">
        <v>2012</v>
      </c>
      <c r="D37" s="263">
        <v>2013</v>
      </c>
      <c r="E37" s="178"/>
      <c r="F37" s="179"/>
    </row>
    <row r="38" spans="2:8">
      <c r="B38" s="187" t="s">
        <v>6</v>
      </c>
      <c r="C38" s="106">
        <v>10989796</v>
      </c>
      <c r="D38" s="106">
        <v>11696230</v>
      </c>
      <c r="E38" s="107">
        <f>D38-C38</f>
        <v>706434</v>
      </c>
      <c r="F38" s="188">
        <f>(D38/C38)-100%</f>
        <v>6.4280902029482556E-2</v>
      </c>
    </row>
    <row r="39" spans="2:8">
      <c r="B39" s="187" t="s">
        <v>7</v>
      </c>
      <c r="C39" s="107">
        <v>1182293</v>
      </c>
      <c r="D39" s="107">
        <v>1265196</v>
      </c>
      <c r="E39" s="107">
        <f>D39-C39</f>
        <v>82903</v>
      </c>
      <c r="F39" s="188">
        <f>(D39/C39)-100%</f>
        <v>7.0120520040294565E-2</v>
      </c>
      <c r="H39" s="17"/>
    </row>
    <row r="40" spans="2:8">
      <c r="B40" s="180" t="s">
        <v>296</v>
      </c>
      <c r="C40" s="182">
        <v>9807503</v>
      </c>
      <c r="D40" s="182">
        <v>10431034</v>
      </c>
      <c r="E40" s="182">
        <f>D40-C40</f>
        <v>623531</v>
      </c>
      <c r="F40" s="183">
        <f>(D40/C40)-100%</f>
        <v>6.3576936963465558E-2</v>
      </c>
      <c r="G40" s="17"/>
      <c r="H40" s="17"/>
    </row>
    <row r="42" spans="2:8">
      <c r="B42" s="202" t="s">
        <v>229</v>
      </c>
      <c r="C42" s="263">
        <v>2012</v>
      </c>
      <c r="D42" s="267"/>
      <c r="E42" s="263">
        <v>2013</v>
      </c>
      <c r="F42" s="205"/>
      <c r="G42" s="18"/>
    </row>
    <row r="43" spans="2:8">
      <c r="B43" s="187" t="s">
        <v>275</v>
      </c>
      <c r="C43" s="107">
        <v>3746352</v>
      </c>
      <c r="D43" s="109">
        <f>C43/$C$48</f>
        <v>0.38198836135966513</v>
      </c>
      <c r="E43" s="107">
        <v>4024478</v>
      </c>
      <c r="F43" s="206">
        <f>E43/$E$48</f>
        <v>0.38581774347586251</v>
      </c>
      <c r="G43" s="19"/>
    </row>
    <row r="44" spans="2:8">
      <c r="B44" s="187" t="s">
        <v>11</v>
      </c>
      <c r="C44" s="107">
        <v>2892214</v>
      </c>
      <c r="D44" s="109">
        <f>C44/$C$48</f>
        <v>0.29489809995469796</v>
      </c>
      <c r="E44" s="107">
        <v>3033211</v>
      </c>
      <c r="F44" s="206">
        <f>E44/$E$48</f>
        <v>0.2907871837058531</v>
      </c>
      <c r="G44" s="19"/>
    </row>
    <row r="45" spans="2:8">
      <c r="B45" s="187" t="s">
        <v>158</v>
      </c>
      <c r="C45" s="107">
        <v>2184941</v>
      </c>
      <c r="D45" s="109">
        <f>C45/$C$48</f>
        <v>0.2227825981801892</v>
      </c>
      <c r="E45" s="107">
        <v>2245292</v>
      </c>
      <c r="F45" s="206">
        <f>E45/$E$48</f>
        <v>0.21525114384633393</v>
      </c>
      <c r="G45" s="19"/>
    </row>
    <row r="46" spans="2:8">
      <c r="B46" s="187" t="s">
        <v>276</v>
      </c>
      <c r="C46" s="107">
        <v>550002</v>
      </c>
      <c r="D46" s="109">
        <f>C46/$C$48</f>
        <v>5.6079717742630313E-2</v>
      </c>
      <c r="E46" s="107">
        <v>624650</v>
      </c>
      <c r="F46" s="206">
        <f>E46/$E$48</f>
        <v>5.9883804424374416E-2</v>
      </c>
      <c r="G46" s="19"/>
    </row>
    <row r="47" spans="2:8">
      <c r="B47" s="207" t="s">
        <v>12</v>
      </c>
      <c r="C47" s="107">
        <v>433994</v>
      </c>
      <c r="D47" s="116">
        <f>C47/$C$48</f>
        <v>4.4251222762817406E-2</v>
      </c>
      <c r="E47" s="107">
        <v>503403</v>
      </c>
      <c r="F47" s="206">
        <f>E47/$E$48</f>
        <v>4.8260124547576014E-2</v>
      </c>
      <c r="G47" s="19"/>
    </row>
    <row r="48" spans="2:8">
      <c r="B48" s="208"/>
      <c r="C48" s="181">
        <f>SUM(C43:C47)</f>
        <v>9807503</v>
      </c>
      <c r="D48" s="189">
        <f>SUM(D43:D47)</f>
        <v>1</v>
      </c>
      <c r="E48" s="181">
        <f>SUM(E43:E47)</f>
        <v>10431034</v>
      </c>
      <c r="F48" s="183">
        <f>SUM(F43:F47)</f>
        <v>1</v>
      </c>
      <c r="G48" s="20"/>
    </row>
    <row r="50" spans="2:7">
      <c r="B50" s="184"/>
      <c r="C50" s="471">
        <v>2012</v>
      </c>
      <c r="D50" s="471"/>
      <c r="E50" s="471">
        <v>2013</v>
      </c>
      <c r="F50" s="471"/>
      <c r="G50" s="209" t="s">
        <v>165</v>
      </c>
    </row>
    <row r="51" spans="2:7">
      <c r="B51" s="210" t="s">
        <v>17</v>
      </c>
      <c r="C51" s="110" t="s">
        <v>20</v>
      </c>
      <c r="D51" s="110" t="s">
        <v>35</v>
      </c>
      <c r="E51" s="110" t="s">
        <v>20</v>
      </c>
      <c r="F51" s="110" t="s">
        <v>35</v>
      </c>
      <c r="G51" s="211"/>
    </row>
    <row r="52" spans="2:7">
      <c r="B52" s="187" t="s">
        <v>49</v>
      </c>
      <c r="C52" s="111">
        <v>1</v>
      </c>
      <c r="D52" s="107">
        <v>335</v>
      </c>
      <c r="E52" s="111">
        <v>0</v>
      </c>
      <c r="F52" s="107">
        <v>0</v>
      </c>
      <c r="G52" s="212">
        <f>(F54/D54)-100%</f>
        <v>-1</v>
      </c>
    </row>
    <row r="53" spans="2:7">
      <c r="B53" s="187" t="s">
        <v>50</v>
      </c>
      <c r="C53" s="111"/>
      <c r="D53" s="107"/>
      <c r="E53" s="111"/>
      <c r="F53" s="107"/>
      <c r="G53" s="211"/>
    </row>
    <row r="54" spans="2:7">
      <c r="B54" s="213" t="s">
        <v>6</v>
      </c>
      <c r="C54" s="214">
        <f>SUM(C52:C53)</f>
        <v>1</v>
      </c>
      <c r="D54" s="181">
        <f>SUM(D52:D53)</f>
        <v>335</v>
      </c>
      <c r="E54" s="214">
        <f>SUM(E52:E53)</f>
        <v>0</v>
      </c>
      <c r="F54" s="181">
        <f>SUM(F52:F53)</f>
        <v>0</v>
      </c>
      <c r="G54" s="215"/>
    </row>
  </sheetData>
  <mergeCells count="7">
    <mergeCell ref="C50:D50"/>
    <mergeCell ref="E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8" orientation="portrait" r:id="rId1"/>
  <headerFooter>
    <oddFooter>&amp;CBARÓMETRO TURÍSTICO DE LA RIVIERA MAYA
FIDEICOMISO DE PROMOCIÓN TURÍSTICA DE LA RIVIERA MAYA&amp;R2</oddFooter>
  </headerFooter>
  <ignoredErrors>
    <ignoredError sqref="C35 E35 C48:E4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B4:AN31"/>
  <sheetViews>
    <sheetView workbookViewId="0">
      <selection activeCell="P22" sqref="P22"/>
    </sheetView>
  </sheetViews>
  <sheetFormatPr baseColWidth="10" defaultRowHeight="12.75"/>
  <cols>
    <col min="1" max="1" width="2.7109375" style="7" customWidth="1"/>
    <col min="2" max="2" width="5.42578125" style="12" bestFit="1" customWidth="1"/>
    <col min="3" max="6" width="7.5703125" style="7" customWidth="1"/>
    <col min="7" max="11" width="8.42578125" style="7" customWidth="1"/>
    <col min="12" max="15" width="9.140625" style="7" customWidth="1"/>
    <col min="16" max="16" width="9.140625" style="7" bestFit="1" customWidth="1"/>
    <col min="17" max="17" width="7.7109375" style="7" bestFit="1" customWidth="1"/>
    <col min="18" max="18" width="7.7109375" style="7" customWidth="1"/>
    <col min="19" max="20" width="7.7109375" style="7" bestFit="1" customWidth="1"/>
    <col min="21" max="16384" width="11.42578125" style="7"/>
  </cols>
  <sheetData>
    <row r="4" spans="2:20" ht="18.75">
      <c r="D4" s="30"/>
      <c r="E4" s="30"/>
      <c r="F4" s="30"/>
      <c r="G4" s="30"/>
      <c r="H4" s="30"/>
      <c r="I4" s="30"/>
      <c r="J4" s="30"/>
      <c r="K4" s="30" t="s">
        <v>345</v>
      </c>
      <c r="L4" s="30"/>
      <c r="M4" s="30"/>
      <c r="N4" s="30"/>
      <c r="O4" s="30"/>
      <c r="P4" s="30"/>
      <c r="Q4" s="30"/>
      <c r="R4" s="30"/>
      <c r="S4" s="258"/>
    </row>
    <row r="5" spans="2:20" ht="18.75">
      <c r="B5" s="24"/>
      <c r="C5" s="5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8"/>
      <c r="S5" s="258"/>
    </row>
    <row r="6" spans="2:20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>
      <c r="B8" s="478" t="s">
        <v>66</v>
      </c>
      <c r="C8" s="477" t="s">
        <v>168</v>
      </c>
      <c r="D8" s="477"/>
      <c r="E8" s="477"/>
      <c r="F8" s="477"/>
      <c r="G8" s="477"/>
      <c r="H8" s="477" t="s">
        <v>170</v>
      </c>
      <c r="I8" s="477"/>
      <c r="J8" s="477"/>
      <c r="K8" s="477"/>
      <c r="L8" s="477" t="s">
        <v>169</v>
      </c>
      <c r="M8" s="477"/>
      <c r="N8" s="477"/>
      <c r="O8" s="477"/>
      <c r="P8" s="477"/>
      <c r="Q8" s="477" t="s">
        <v>170</v>
      </c>
      <c r="R8" s="477"/>
      <c r="S8" s="477"/>
      <c r="T8" s="477"/>
    </row>
    <row r="9" spans="2:20" s="23" customFormat="1" ht="15">
      <c r="B9" s="478"/>
      <c r="C9" s="268">
        <v>2008</v>
      </c>
      <c r="D9" s="268">
        <v>2010</v>
      </c>
      <c r="E9" s="268">
        <v>2011</v>
      </c>
      <c r="F9" s="268">
        <v>2012</v>
      </c>
      <c r="G9" s="268">
        <v>2013</v>
      </c>
      <c r="H9" s="268" t="s">
        <v>346</v>
      </c>
      <c r="I9" s="268" t="s">
        <v>347</v>
      </c>
      <c r="J9" s="268" t="s">
        <v>348</v>
      </c>
      <c r="K9" s="268" t="s">
        <v>349</v>
      </c>
      <c r="L9" s="268">
        <v>2008</v>
      </c>
      <c r="M9" s="268">
        <v>2010</v>
      </c>
      <c r="N9" s="268">
        <v>2011</v>
      </c>
      <c r="O9" s="268">
        <v>2012</v>
      </c>
      <c r="P9" s="268">
        <v>2013</v>
      </c>
      <c r="Q9" s="268" t="s">
        <v>346</v>
      </c>
      <c r="R9" s="268" t="s">
        <v>347</v>
      </c>
      <c r="S9" s="268" t="s">
        <v>348</v>
      </c>
      <c r="T9" s="268" t="s">
        <v>349</v>
      </c>
    </row>
    <row r="10" spans="2:20" ht="15">
      <c r="B10" s="270" t="s">
        <v>235</v>
      </c>
      <c r="C10" s="147">
        <v>0.83199999999999996</v>
      </c>
      <c r="D10" s="147">
        <v>0.7167</v>
      </c>
      <c r="E10" s="147">
        <v>0.79779999999999995</v>
      </c>
      <c r="F10" s="147">
        <v>0.82599999999999996</v>
      </c>
      <c r="G10" s="147">
        <v>0.85929999999999995</v>
      </c>
      <c r="H10" s="149">
        <f t="shared" ref="H10:H15" si="0">G10-C10</f>
        <v>2.7299999999999991E-2</v>
      </c>
      <c r="I10" s="149">
        <f t="shared" ref="I10:I15" si="1">G10-D10</f>
        <v>0.14259999999999995</v>
      </c>
      <c r="J10" s="149">
        <f t="shared" ref="J10:J15" si="2">G10-E10</f>
        <v>6.1499999999999999E-2</v>
      </c>
      <c r="K10" s="149">
        <f t="shared" ref="K10:K15" si="3">G10-F10</f>
        <v>3.3299999999999996E-2</v>
      </c>
      <c r="L10" s="150">
        <v>275976</v>
      </c>
      <c r="M10" s="161">
        <v>280194</v>
      </c>
      <c r="N10" s="161">
        <v>299698</v>
      </c>
      <c r="O10" s="161">
        <v>330133</v>
      </c>
      <c r="P10" s="161">
        <v>332698</v>
      </c>
      <c r="Q10" s="151">
        <f t="shared" ref="Q10:Q15" si="4">(P10/L10)-100%</f>
        <v>0.20553236513319995</v>
      </c>
      <c r="R10" s="151">
        <f t="shared" ref="R10:R15" si="5">(P10/M10)-100%</f>
        <v>0.18738445505613965</v>
      </c>
      <c r="S10" s="151">
        <f t="shared" ref="S10:S15" si="6">(P10/N10)-100%</f>
        <v>0.11011084491721657</v>
      </c>
      <c r="T10" s="151">
        <f t="shared" ref="T10:T15" si="7">(P10/O10)-100%</f>
        <v>7.7695958901411455E-3</v>
      </c>
    </row>
    <row r="11" spans="2:20" ht="15">
      <c r="B11" s="270" t="s">
        <v>236</v>
      </c>
      <c r="C11" s="152">
        <v>0.90139999999999998</v>
      </c>
      <c r="D11" s="152">
        <v>0.82840000000000003</v>
      </c>
      <c r="E11" s="152">
        <v>0.85750000000000004</v>
      </c>
      <c r="F11" s="153">
        <v>0.85109999999999997</v>
      </c>
      <c r="G11" s="153">
        <v>0.90210000000000001</v>
      </c>
      <c r="H11" s="149">
        <f t="shared" si="0"/>
        <v>7.0000000000003393E-4</v>
      </c>
      <c r="I11" s="149">
        <f t="shared" si="1"/>
        <v>7.3699999999999988E-2</v>
      </c>
      <c r="J11" s="149">
        <f t="shared" si="2"/>
        <v>4.4599999999999973E-2</v>
      </c>
      <c r="K11" s="149">
        <f t="shared" si="3"/>
        <v>5.1000000000000045E-2</v>
      </c>
      <c r="L11" s="150">
        <v>293392</v>
      </c>
      <c r="M11" s="150">
        <v>293284</v>
      </c>
      <c r="N11" s="150">
        <v>299938</v>
      </c>
      <c r="O11" s="150">
        <v>315725</v>
      </c>
      <c r="P11" s="150">
        <v>326017</v>
      </c>
      <c r="Q11" s="151">
        <f t="shared" si="4"/>
        <v>0.11119935103888312</v>
      </c>
      <c r="R11" s="151">
        <f t="shared" si="5"/>
        <v>0.11160854325500202</v>
      </c>
      <c r="S11" s="151">
        <f t="shared" si="6"/>
        <v>8.6947969246977674E-2</v>
      </c>
      <c r="T11" s="151">
        <f t="shared" si="7"/>
        <v>3.2597988756037699E-2</v>
      </c>
    </row>
    <row r="12" spans="2:20" ht="15">
      <c r="B12" s="270" t="s">
        <v>237</v>
      </c>
      <c r="C12" s="153">
        <v>0.86319999999999997</v>
      </c>
      <c r="D12" s="153">
        <v>0.81030000000000002</v>
      </c>
      <c r="E12" s="153">
        <v>0.84309999999999996</v>
      </c>
      <c r="F12" s="153">
        <v>0.82479999999999998</v>
      </c>
      <c r="G12" s="153">
        <v>0.88880000000000003</v>
      </c>
      <c r="H12" s="149">
        <f t="shared" si="0"/>
        <v>2.5600000000000067E-2</v>
      </c>
      <c r="I12" s="149">
        <f t="shared" si="1"/>
        <v>7.8500000000000014E-2</v>
      </c>
      <c r="J12" s="149">
        <f t="shared" si="2"/>
        <v>4.5700000000000074E-2</v>
      </c>
      <c r="K12" s="149">
        <f t="shared" si="3"/>
        <v>6.4000000000000057E-2</v>
      </c>
      <c r="L12" s="150">
        <v>329235</v>
      </c>
      <c r="M12" s="150">
        <v>327551</v>
      </c>
      <c r="N12" s="150">
        <v>332838</v>
      </c>
      <c r="O12" s="150">
        <v>349647</v>
      </c>
      <c r="P12" s="150">
        <v>392852</v>
      </c>
      <c r="Q12" s="151">
        <f t="shared" si="4"/>
        <v>0.19322672255379891</v>
      </c>
      <c r="R12" s="151">
        <f t="shared" si="5"/>
        <v>0.19936132083248115</v>
      </c>
      <c r="S12" s="151">
        <f t="shared" si="6"/>
        <v>0.18030994057168948</v>
      </c>
      <c r="T12" s="151">
        <f t="shared" si="7"/>
        <v>0.12356748377649462</v>
      </c>
    </row>
    <row r="13" spans="2:20" ht="15">
      <c r="B13" s="270" t="s">
        <v>238</v>
      </c>
      <c r="C13" s="153">
        <v>0.81240000000000001</v>
      </c>
      <c r="D13" s="153">
        <v>0.77959999999999996</v>
      </c>
      <c r="E13" s="153">
        <v>0.80689999999999995</v>
      </c>
      <c r="F13" s="153">
        <v>0.83489999999999998</v>
      </c>
      <c r="G13" s="153">
        <v>0.86360000000000003</v>
      </c>
      <c r="H13" s="149">
        <f t="shared" si="0"/>
        <v>5.1200000000000023E-2</v>
      </c>
      <c r="I13" s="149">
        <f t="shared" si="1"/>
        <v>8.4000000000000075E-2</v>
      </c>
      <c r="J13" s="149">
        <f t="shared" si="2"/>
        <v>5.6700000000000084E-2</v>
      </c>
      <c r="K13" s="149">
        <f t="shared" si="3"/>
        <v>2.8700000000000059E-2</v>
      </c>
      <c r="L13" s="150">
        <v>284815</v>
      </c>
      <c r="M13" s="150">
        <v>312999</v>
      </c>
      <c r="N13" s="150">
        <v>333700</v>
      </c>
      <c r="O13" s="150">
        <v>350370</v>
      </c>
      <c r="P13" s="150">
        <v>350572</v>
      </c>
      <c r="Q13" s="151">
        <f t="shared" si="4"/>
        <v>0.23087618278531674</v>
      </c>
      <c r="R13" s="151">
        <f t="shared" si="5"/>
        <v>0.12004191706682765</v>
      </c>
      <c r="S13" s="151">
        <f t="shared" si="6"/>
        <v>5.0560383578064139E-2</v>
      </c>
      <c r="T13" s="151">
        <f t="shared" si="7"/>
        <v>5.7653337899932211E-4</v>
      </c>
    </row>
    <row r="14" spans="2:20" ht="15">
      <c r="B14" s="270" t="s">
        <v>239</v>
      </c>
      <c r="C14" s="153">
        <v>0.72170000000000001</v>
      </c>
      <c r="D14" s="153">
        <v>0.67259999999999998</v>
      </c>
      <c r="E14" s="153">
        <v>0.68440000000000001</v>
      </c>
      <c r="F14" s="153">
        <v>0.69799999999999995</v>
      </c>
      <c r="G14" s="153">
        <v>0.77900000000000003</v>
      </c>
      <c r="H14" s="149">
        <f t="shared" si="0"/>
        <v>5.7300000000000018E-2</v>
      </c>
      <c r="I14" s="149">
        <f t="shared" si="1"/>
        <v>0.10640000000000005</v>
      </c>
      <c r="J14" s="149">
        <f t="shared" si="2"/>
        <v>9.4600000000000017E-2</v>
      </c>
      <c r="K14" s="149">
        <f t="shared" si="3"/>
        <v>8.1000000000000072E-2</v>
      </c>
      <c r="L14" s="150">
        <v>277981</v>
      </c>
      <c r="M14" s="150">
        <v>292151</v>
      </c>
      <c r="N14" s="150">
        <v>291353</v>
      </c>
      <c r="O14" s="150">
        <v>309775</v>
      </c>
      <c r="P14" s="150">
        <v>349764</v>
      </c>
      <c r="Q14" s="151">
        <f t="shared" si="4"/>
        <v>0.25822987902050865</v>
      </c>
      <c r="R14" s="151">
        <f t="shared" si="5"/>
        <v>0.19720281635181802</v>
      </c>
      <c r="S14" s="151">
        <f t="shared" si="6"/>
        <v>0.20048188966648706</v>
      </c>
      <c r="T14" s="151">
        <f t="shared" si="7"/>
        <v>0.12909046888870956</v>
      </c>
    </row>
    <row r="15" spans="2:20" ht="15">
      <c r="B15" s="270" t="s">
        <v>241</v>
      </c>
      <c r="C15" s="153">
        <v>0.76190000000000002</v>
      </c>
      <c r="D15" s="153">
        <v>0.66080000000000005</v>
      </c>
      <c r="E15" s="153">
        <v>0.68669999999999998</v>
      </c>
      <c r="F15" s="153">
        <v>0.70650000000000002</v>
      </c>
      <c r="G15" s="153">
        <v>0.7631</v>
      </c>
      <c r="H15" s="149">
        <f t="shared" si="0"/>
        <v>1.1999999999999789E-3</v>
      </c>
      <c r="I15" s="149">
        <f t="shared" si="1"/>
        <v>0.10229999999999995</v>
      </c>
      <c r="J15" s="149">
        <f t="shared" si="2"/>
        <v>7.6400000000000023E-2</v>
      </c>
      <c r="K15" s="149">
        <f t="shared" si="3"/>
        <v>5.6599999999999984E-2</v>
      </c>
      <c r="L15" s="150">
        <v>281810</v>
      </c>
      <c r="M15" s="150">
        <v>281702</v>
      </c>
      <c r="N15" s="150">
        <v>286250</v>
      </c>
      <c r="O15" s="150">
        <v>322556</v>
      </c>
      <c r="P15" s="150">
        <v>354034</v>
      </c>
      <c r="Q15" s="151">
        <f t="shared" si="4"/>
        <v>0.25628615024307155</v>
      </c>
      <c r="R15" s="151">
        <f t="shared" si="5"/>
        <v>0.25676779007603789</v>
      </c>
      <c r="S15" s="151">
        <f t="shared" si="6"/>
        <v>0.2367999999999999</v>
      </c>
      <c r="T15" s="151">
        <f t="shared" si="7"/>
        <v>9.7589255819144682E-2</v>
      </c>
    </row>
    <row r="16" spans="2:20" ht="15">
      <c r="B16" s="270" t="s">
        <v>240</v>
      </c>
      <c r="C16" s="153">
        <v>0.80489999999999995</v>
      </c>
      <c r="D16" s="153">
        <v>0.74390000000000001</v>
      </c>
      <c r="E16" s="153">
        <v>0.79590000000000005</v>
      </c>
      <c r="F16" s="153">
        <v>0.81669999999999998</v>
      </c>
      <c r="G16" s="153">
        <v>0.8528</v>
      </c>
      <c r="H16" s="149">
        <f t="shared" ref="H16:H22" si="8">G16-C16</f>
        <v>4.7900000000000054E-2</v>
      </c>
      <c r="I16" s="149">
        <f t="shared" ref="I16:I22" si="9">G16-D16</f>
        <v>0.1089</v>
      </c>
      <c r="J16" s="149">
        <f t="shared" ref="J16:J22" si="10">G16-E16</f>
        <v>5.6899999999999951E-2</v>
      </c>
      <c r="K16" s="149">
        <f t="shared" ref="K16:K22" si="11">G16-F16</f>
        <v>3.6100000000000021E-2</v>
      </c>
      <c r="L16" s="150">
        <v>289604</v>
      </c>
      <c r="M16" s="150">
        <v>328953</v>
      </c>
      <c r="N16" s="150">
        <v>374896</v>
      </c>
      <c r="O16" s="150">
        <v>408048</v>
      </c>
      <c r="P16" s="150">
        <v>427137</v>
      </c>
      <c r="Q16" s="151">
        <f t="shared" ref="Q16:Q22" si="12">(P16/L16)-100%</f>
        <v>0.47490020856065529</v>
      </c>
      <c r="R16" s="151">
        <f t="shared" ref="R16:R22" si="13">(P16/M16)-100%</f>
        <v>0.29847425012083795</v>
      </c>
      <c r="S16" s="151">
        <f t="shared" ref="S16:S22" si="14">(P16/N16)-100%</f>
        <v>0.13934797917289066</v>
      </c>
      <c r="T16" s="151">
        <f t="shared" ref="T16:T22" si="15">(P16/O16)-100%</f>
        <v>4.6781261028114418E-2</v>
      </c>
    </row>
    <row r="17" spans="2:40" ht="15">
      <c r="B17" s="270" t="s">
        <v>242</v>
      </c>
      <c r="C17" s="147">
        <v>0.74139999999999995</v>
      </c>
      <c r="D17" s="147">
        <v>0.66920000000000002</v>
      </c>
      <c r="E17" s="147">
        <v>0.72719999999999996</v>
      </c>
      <c r="F17" s="147">
        <v>0.72719999999999996</v>
      </c>
      <c r="G17" s="147">
        <v>0.78310000000000002</v>
      </c>
      <c r="H17" s="149">
        <f t="shared" si="8"/>
        <v>4.170000000000007E-2</v>
      </c>
      <c r="I17" s="149">
        <f t="shared" si="9"/>
        <v>0.1139</v>
      </c>
      <c r="J17" s="149">
        <f t="shared" si="10"/>
        <v>5.5900000000000061E-2</v>
      </c>
      <c r="K17" s="149">
        <f t="shared" si="11"/>
        <v>5.5900000000000061E-2</v>
      </c>
      <c r="L17" s="150">
        <v>269855</v>
      </c>
      <c r="M17" s="150">
        <v>291161</v>
      </c>
      <c r="N17" s="150">
        <v>322787</v>
      </c>
      <c r="O17" s="150">
        <v>330085</v>
      </c>
      <c r="P17" s="150">
        <v>369964</v>
      </c>
      <c r="Q17" s="151">
        <f t="shared" si="12"/>
        <v>0.37097330047618171</v>
      </c>
      <c r="R17" s="151">
        <f t="shared" si="13"/>
        <v>0.27065094569671078</v>
      </c>
      <c r="S17" s="151">
        <f t="shared" si="14"/>
        <v>0.14615520451567132</v>
      </c>
      <c r="T17" s="151">
        <f t="shared" si="15"/>
        <v>0.1208143357014102</v>
      </c>
    </row>
    <row r="18" spans="2:40" ht="15">
      <c r="B18" s="270" t="s">
        <v>243</v>
      </c>
      <c r="C18" s="147">
        <v>0.49609999999999999</v>
      </c>
      <c r="D18" s="147">
        <v>0.502</v>
      </c>
      <c r="E18" s="147">
        <v>0.54769999999999996</v>
      </c>
      <c r="F18" s="147">
        <v>0.56899999999999995</v>
      </c>
      <c r="G18" s="147">
        <v>0.61570000000000003</v>
      </c>
      <c r="H18" s="149">
        <f t="shared" si="8"/>
        <v>0.11960000000000004</v>
      </c>
      <c r="I18" s="149">
        <f t="shared" si="9"/>
        <v>0.11370000000000002</v>
      </c>
      <c r="J18" s="149">
        <f t="shared" si="10"/>
        <v>6.800000000000006E-2</v>
      </c>
      <c r="K18" s="149">
        <f t="shared" si="11"/>
        <v>4.6700000000000075E-2</v>
      </c>
      <c r="L18" s="150">
        <v>177947</v>
      </c>
      <c r="M18" s="150">
        <v>189817</v>
      </c>
      <c r="N18" s="150">
        <v>221519</v>
      </c>
      <c r="O18" s="150">
        <v>250262</v>
      </c>
      <c r="P18" s="150">
        <v>269581</v>
      </c>
      <c r="Q18" s="151">
        <f t="shared" si="12"/>
        <v>0.51495108093983033</v>
      </c>
      <c r="R18" s="151">
        <f t="shared" si="13"/>
        <v>0.42021525996090969</v>
      </c>
      <c r="S18" s="151">
        <f t="shared" si="14"/>
        <v>0.21696558760196649</v>
      </c>
      <c r="T18" s="151">
        <f t="shared" si="15"/>
        <v>7.7195099535686706E-2</v>
      </c>
    </row>
    <row r="19" spans="2:40" ht="15">
      <c r="B19" s="270" t="s">
        <v>244</v>
      </c>
      <c r="C19" s="147">
        <v>0.57620000000000005</v>
      </c>
      <c r="D19" s="147">
        <v>0.51670000000000005</v>
      </c>
      <c r="E19" s="147">
        <v>0.54969999999999997</v>
      </c>
      <c r="F19" s="147">
        <v>0.59599999999999997</v>
      </c>
      <c r="G19" s="147">
        <v>0.65049999999999997</v>
      </c>
      <c r="H19" s="149">
        <f t="shared" si="8"/>
        <v>7.4299999999999922E-2</v>
      </c>
      <c r="I19" s="149">
        <f t="shared" si="9"/>
        <v>0.13379999999999992</v>
      </c>
      <c r="J19" s="149">
        <f t="shared" si="10"/>
        <v>0.1008</v>
      </c>
      <c r="K19" s="149">
        <f t="shared" si="11"/>
        <v>5.4499999999999993E-2</v>
      </c>
      <c r="L19" s="150">
        <v>206444</v>
      </c>
      <c r="M19" s="150">
        <v>213690</v>
      </c>
      <c r="N19" s="150">
        <v>231847</v>
      </c>
      <c r="O19" s="150">
        <v>259617</v>
      </c>
      <c r="P19" s="150">
        <v>279838</v>
      </c>
      <c r="Q19" s="151">
        <f t="shared" si="12"/>
        <v>0.35551529712658159</v>
      </c>
      <c r="R19" s="151">
        <f t="shared" si="13"/>
        <v>0.30955121905564131</v>
      </c>
      <c r="S19" s="151">
        <f t="shared" si="14"/>
        <v>0.20699426777141827</v>
      </c>
      <c r="T19" s="151">
        <f t="shared" si="15"/>
        <v>7.7887811661023765E-2</v>
      </c>
    </row>
    <row r="20" spans="2:40" ht="15">
      <c r="B20" s="270" t="s">
        <v>245</v>
      </c>
      <c r="C20" s="147">
        <v>0.67820000000000003</v>
      </c>
      <c r="D20" s="147">
        <v>0.66290000000000004</v>
      </c>
      <c r="E20" s="147">
        <v>0.68566133634098037</v>
      </c>
      <c r="F20" s="147">
        <v>0.74950000000000006</v>
      </c>
      <c r="G20" s="147">
        <v>0.78110000000000002</v>
      </c>
      <c r="H20" s="149">
        <f t="shared" si="8"/>
        <v>0.10289999999999999</v>
      </c>
      <c r="I20" s="149">
        <f t="shared" si="9"/>
        <v>0.11819999999999997</v>
      </c>
      <c r="J20" s="149">
        <f t="shared" si="10"/>
        <v>9.5438663659019651E-2</v>
      </c>
      <c r="K20" s="149">
        <f t="shared" si="11"/>
        <v>3.1599999999999961E-2</v>
      </c>
      <c r="L20" s="150">
        <v>249216</v>
      </c>
      <c r="M20" s="150">
        <v>259413</v>
      </c>
      <c r="N20" s="150">
        <v>280634</v>
      </c>
      <c r="O20" s="150">
        <v>318149</v>
      </c>
      <c r="P20" s="150">
        <v>340255</v>
      </c>
      <c r="Q20" s="151">
        <f t="shared" si="12"/>
        <v>0.36530158577298399</v>
      </c>
      <c r="R20" s="151">
        <f t="shared" si="13"/>
        <v>0.3116343436913338</v>
      </c>
      <c r="S20" s="151">
        <f t="shared" si="14"/>
        <v>0.21245109288254449</v>
      </c>
      <c r="T20" s="151">
        <f t="shared" si="15"/>
        <v>6.9483166692335896E-2</v>
      </c>
    </row>
    <row r="21" spans="2:40" ht="15">
      <c r="B21" s="270" t="s">
        <v>246</v>
      </c>
      <c r="C21" s="147">
        <v>0.74590000000000001</v>
      </c>
      <c r="D21" s="147">
        <v>0.73260000000000003</v>
      </c>
      <c r="E21" s="147">
        <v>0.75339999999999996</v>
      </c>
      <c r="F21" s="147">
        <v>0.79920000000000002</v>
      </c>
      <c r="G21" s="147">
        <v>0.81020000000000003</v>
      </c>
      <c r="H21" s="149">
        <f t="shared" si="8"/>
        <v>6.4300000000000024E-2</v>
      </c>
      <c r="I21" s="149">
        <f t="shared" si="9"/>
        <v>7.7600000000000002E-2</v>
      </c>
      <c r="J21" s="149">
        <f t="shared" si="10"/>
        <v>5.6800000000000073E-2</v>
      </c>
      <c r="K21" s="149">
        <f t="shared" si="11"/>
        <v>1.100000000000001E-2</v>
      </c>
      <c r="L21" s="150">
        <v>279587</v>
      </c>
      <c r="M21" s="150">
        <v>301772</v>
      </c>
      <c r="N21" s="150">
        <v>334907</v>
      </c>
      <c r="O21" s="150">
        <v>351181</v>
      </c>
      <c r="P21" s="150">
        <v>365423</v>
      </c>
      <c r="Q21" s="151">
        <f t="shared" si="12"/>
        <v>0.30700998258145051</v>
      </c>
      <c r="R21" s="151">
        <f t="shared" si="13"/>
        <v>0.21092414140476912</v>
      </c>
      <c r="S21" s="151">
        <f t="shared" si="14"/>
        <v>9.1117832711767655E-2</v>
      </c>
      <c r="T21" s="151">
        <f t="shared" si="15"/>
        <v>4.0554585811874766E-2</v>
      </c>
    </row>
    <row r="22" spans="2:40" s="27" customFormat="1" ht="15">
      <c r="B22" s="271" t="s">
        <v>247</v>
      </c>
      <c r="C22" s="272">
        <v>0.74419999999999997</v>
      </c>
      <c r="D22" s="272">
        <v>0.69020000000000004</v>
      </c>
      <c r="E22" s="272">
        <v>0.72750000000000004</v>
      </c>
      <c r="F22" s="272">
        <v>0.74970000000000003</v>
      </c>
      <c r="G22" s="272">
        <f>SUM('RESUMEN ENERO-DICIEMBRE'!D13)</f>
        <v>0.7953241585368922</v>
      </c>
      <c r="H22" s="273">
        <f t="shared" si="8"/>
        <v>5.1124158536892228E-2</v>
      </c>
      <c r="I22" s="273">
        <f t="shared" si="9"/>
        <v>0.10512415853689216</v>
      </c>
      <c r="J22" s="273">
        <f t="shared" si="10"/>
        <v>6.7824158536892165E-2</v>
      </c>
      <c r="K22" s="273">
        <f t="shared" si="11"/>
        <v>4.5624158536892168E-2</v>
      </c>
      <c r="L22" s="274">
        <f>SUM(L10:L21)</f>
        <v>3215862</v>
      </c>
      <c r="M22" s="274">
        <f>SUM(M10:M21)</f>
        <v>3372687</v>
      </c>
      <c r="N22" s="274">
        <f>SUM(N10:N21)</f>
        <v>3610367</v>
      </c>
      <c r="O22" s="274">
        <f>SUM(O10:O21)</f>
        <v>3895548</v>
      </c>
      <c r="P22" s="274">
        <f>SUM(P10:P21)</f>
        <v>4158135</v>
      </c>
      <c r="Q22" s="273">
        <f t="shared" si="12"/>
        <v>0.293007908921465</v>
      </c>
      <c r="R22" s="273">
        <f t="shared" si="13"/>
        <v>0.23288493714358904</v>
      </c>
      <c r="S22" s="273">
        <f t="shared" si="14"/>
        <v>0.15172086383461858</v>
      </c>
      <c r="T22" s="273">
        <f t="shared" si="15"/>
        <v>6.7406947623286806E-2</v>
      </c>
      <c r="AJ22" s="21"/>
    </row>
    <row r="23" spans="2:40">
      <c r="B23" s="28"/>
      <c r="C23" s="29"/>
      <c r="D23" s="5"/>
      <c r="K23" s="5"/>
      <c r="AL23" s="18"/>
    </row>
    <row r="24" spans="2:40">
      <c r="AL24" s="18"/>
    </row>
    <row r="25" spans="2:40">
      <c r="AN25" s="18"/>
    </row>
    <row r="26" spans="2:40">
      <c r="AN26" s="18"/>
    </row>
    <row r="27" spans="2:40">
      <c r="AN27" s="18"/>
    </row>
    <row r="28" spans="2:40">
      <c r="AN28" s="18"/>
    </row>
    <row r="29" spans="2:40">
      <c r="AN29" s="18"/>
    </row>
    <row r="30" spans="2:40">
      <c r="AN30" s="18"/>
    </row>
    <row r="31" spans="2:40">
      <c r="AN31" s="18"/>
    </row>
  </sheetData>
  <mergeCells count="5">
    <mergeCell ref="L8:P8"/>
    <mergeCell ref="C8:G8"/>
    <mergeCell ref="B8:B9"/>
    <mergeCell ref="Q8:T8"/>
    <mergeCell ref="H8:K8"/>
  </mergeCells>
  <phoneticPr fontId="5" type="noConversion"/>
  <pageMargins left="0" right="0" top="0" bottom="0.43307086614173229" header="0" footer="0.47244094488188981"/>
  <pageSetup scale="82" orientation="landscape" r:id="rId1"/>
  <headerFooter alignWithMargins="0">
    <oddFooter>&amp;CBRÓMETRO TURÍSTICO DE LA RIVIERA MAYA 
FIDEICOMISO DE PROMOCIÓN TURÍSTICA DE LA RIVIERA MAYA&amp;R3</oddFooter>
  </headerFooter>
  <ignoredErrors>
    <ignoredError sqref="L22:P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M35"/>
  <sheetViews>
    <sheetView workbookViewId="0">
      <selection activeCell="G22" sqref="G22"/>
    </sheetView>
  </sheetViews>
  <sheetFormatPr baseColWidth="10" defaultRowHeight="12.75"/>
  <cols>
    <col min="1" max="1" width="2.7109375" style="7" customWidth="1"/>
    <col min="2" max="2" width="9.7109375" style="12" customWidth="1"/>
    <col min="3" max="4" width="9.28515625" style="7" customWidth="1"/>
    <col min="5" max="6" width="10.85546875" style="7" customWidth="1"/>
    <col min="7" max="7" width="9.8554687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>
      <c r="D4" s="174"/>
      <c r="F4" s="174"/>
      <c r="G4" s="175" t="s">
        <v>324</v>
      </c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2:18" ht="18.75">
      <c r="B5" s="24"/>
      <c r="C5" s="5"/>
      <c r="D5" s="25"/>
      <c r="E5" s="25"/>
      <c r="H5" s="176"/>
      <c r="I5" s="482" t="s">
        <v>351</v>
      </c>
      <c r="J5" s="482"/>
      <c r="K5" s="25"/>
      <c r="L5" s="25"/>
      <c r="M5" s="25"/>
      <c r="N5" s="25"/>
      <c r="O5" s="25"/>
      <c r="P5" s="25"/>
      <c r="Q5" s="25"/>
      <c r="R5" s="168"/>
    </row>
    <row r="6" spans="2:18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>
      <c r="B8" s="479" t="s">
        <v>66</v>
      </c>
      <c r="C8" s="480" t="s">
        <v>323</v>
      </c>
      <c r="D8" s="481"/>
      <c r="E8" s="481"/>
      <c r="F8" s="481"/>
      <c r="G8" s="481"/>
      <c r="H8" s="483" t="s">
        <v>170</v>
      </c>
      <c r="I8" s="484"/>
      <c r="J8" s="484"/>
      <c r="K8" s="485"/>
      <c r="R8" s="26"/>
    </row>
    <row r="9" spans="2:18" s="23" customFormat="1" ht="15">
      <c r="B9" s="479"/>
      <c r="C9" s="269">
        <v>2008</v>
      </c>
      <c r="D9" s="269">
        <v>2010</v>
      </c>
      <c r="E9" s="275">
        <v>2011</v>
      </c>
      <c r="F9" s="275">
        <v>2012</v>
      </c>
      <c r="G9" s="275">
        <v>2013</v>
      </c>
      <c r="H9" s="269" t="s">
        <v>346</v>
      </c>
      <c r="I9" s="269" t="s">
        <v>347</v>
      </c>
      <c r="J9" s="269" t="s">
        <v>348</v>
      </c>
      <c r="K9" s="269" t="s">
        <v>349</v>
      </c>
      <c r="R9" s="26"/>
    </row>
    <row r="10" spans="2:18" ht="15">
      <c r="B10" s="169" t="s">
        <v>235</v>
      </c>
      <c r="C10" s="170">
        <v>899663</v>
      </c>
      <c r="D10" s="42">
        <v>825562</v>
      </c>
      <c r="E10" s="42">
        <v>943600</v>
      </c>
      <c r="F10" s="142">
        <v>1022135</v>
      </c>
      <c r="G10" s="142">
        <v>1070536</v>
      </c>
      <c r="H10" s="173">
        <f t="shared" ref="H10:H15" si="0">(G10/C10)-100%</f>
        <v>0.18993000712489017</v>
      </c>
      <c r="I10" s="173">
        <f t="shared" ref="I10:I15" si="1">(G10/D10)-100%</f>
        <v>0.29673604162982303</v>
      </c>
      <c r="J10" s="173">
        <f t="shared" ref="J10:J15" si="2">(G10/E10)-100%</f>
        <v>0.13452310300974979</v>
      </c>
      <c r="K10" s="173">
        <f t="shared" ref="K10:K15" si="3">(G10/F10)-100%</f>
        <v>4.7352844780777392E-2</v>
      </c>
    </row>
    <row r="11" spans="2:18" ht="15">
      <c r="B11" s="169" t="s">
        <v>236</v>
      </c>
      <c r="C11" s="170">
        <v>913335</v>
      </c>
      <c r="D11" s="170">
        <v>865317</v>
      </c>
      <c r="E11" s="170">
        <v>918797</v>
      </c>
      <c r="F11" s="172">
        <v>986078</v>
      </c>
      <c r="G11" s="142">
        <v>1014572</v>
      </c>
      <c r="H11" s="173">
        <f t="shared" si="0"/>
        <v>0.11084322838826943</v>
      </c>
      <c r="I11" s="173">
        <f t="shared" si="1"/>
        <v>0.17248592134443208</v>
      </c>
      <c r="J11" s="173">
        <f t="shared" si="2"/>
        <v>0.10423956543175472</v>
      </c>
      <c r="K11" s="173">
        <f t="shared" si="3"/>
        <v>2.8896294207963358E-2</v>
      </c>
    </row>
    <row r="12" spans="2:18" ht="15">
      <c r="B12" s="169" t="s">
        <v>237</v>
      </c>
      <c r="C12" s="170">
        <v>943656</v>
      </c>
      <c r="D12" s="170">
        <v>934882</v>
      </c>
      <c r="E12" s="170">
        <v>996709</v>
      </c>
      <c r="F12" s="172">
        <v>1024269</v>
      </c>
      <c r="G12" s="142">
        <v>1108163</v>
      </c>
      <c r="H12" s="173">
        <f t="shared" si="0"/>
        <v>0.17432941665183077</v>
      </c>
      <c r="I12" s="173">
        <f t="shared" si="1"/>
        <v>0.18535066457585025</v>
      </c>
      <c r="J12" s="173">
        <f t="shared" si="2"/>
        <v>0.11182200622247818</v>
      </c>
      <c r="K12" s="173">
        <f t="shared" si="3"/>
        <v>8.1906217995467934E-2</v>
      </c>
    </row>
    <row r="13" spans="2:18" ht="15">
      <c r="B13" s="169" t="s">
        <v>238</v>
      </c>
      <c r="C13" s="170">
        <v>857582</v>
      </c>
      <c r="D13" s="170">
        <v>874634</v>
      </c>
      <c r="E13" s="170">
        <v>924224</v>
      </c>
      <c r="F13" s="172">
        <v>1001231</v>
      </c>
      <c r="G13" s="142">
        <v>1042957</v>
      </c>
      <c r="H13" s="173">
        <f t="shared" si="0"/>
        <v>0.21616008731526537</v>
      </c>
      <c r="I13" s="173">
        <f t="shared" si="1"/>
        <v>0.19244964179302437</v>
      </c>
      <c r="J13" s="173">
        <f t="shared" si="2"/>
        <v>0.12846777404611864</v>
      </c>
      <c r="K13" s="173">
        <f t="shared" si="3"/>
        <v>4.1674698446212632E-2</v>
      </c>
    </row>
    <row r="14" spans="2:18" ht="15">
      <c r="B14" s="169" t="s">
        <v>239</v>
      </c>
      <c r="C14" s="170">
        <v>783338</v>
      </c>
      <c r="D14" s="170">
        <v>777934</v>
      </c>
      <c r="E14" s="170">
        <v>808932</v>
      </c>
      <c r="F14" s="172">
        <v>863027</v>
      </c>
      <c r="G14" s="142">
        <v>970720</v>
      </c>
      <c r="H14" s="173">
        <f t="shared" si="0"/>
        <v>0.23920963875108825</v>
      </c>
      <c r="I14" s="173">
        <f t="shared" si="1"/>
        <v>0.24781793828268217</v>
      </c>
      <c r="J14" s="173">
        <f t="shared" si="2"/>
        <v>0.2000019779165616</v>
      </c>
      <c r="K14" s="173">
        <f t="shared" si="3"/>
        <v>0.12478520370741597</v>
      </c>
    </row>
    <row r="15" spans="2:18" ht="15">
      <c r="B15" s="169" t="s">
        <v>241</v>
      </c>
      <c r="C15" s="170">
        <v>799403</v>
      </c>
      <c r="D15" s="170">
        <v>744878</v>
      </c>
      <c r="E15" s="170">
        <v>783006</v>
      </c>
      <c r="F15" s="172">
        <v>849816</v>
      </c>
      <c r="G15" s="142">
        <v>923285</v>
      </c>
      <c r="H15" s="173">
        <f t="shared" si="0"/>
        <v>0.15496814497818989</v>
      </c>
      <c r="I15" s="173">
        <f t="shared" si="1"/>
        <v>0.23951170527254129</v>
      </c>
      <c r="J15" s="173">
        <f t="shared" si="2"/>
        <v>0.17915443815245347</v>
      </c>
      <c r="K15" s="173">
        <f t="shared" si="3"/>
        <v>8.6452832142487335E-2</v>
      </c>
    </row>
    <row r="16" spans="2:18" ht="15">
      <c r="B16" s="169" t="s">
        <v>240</v>
      </c>
      <c r="C16" s="170">
        <v>867533</v>
      </c>
      <c r="D16" s="170">
        <v>865493</v>
      </c>
      <c r="E16" s="170">
        <v>939142</v>
      </c>
      <c r="F16" s="172">
        <v>1015430</v>
      </c>
      <c r="G16" s="142">
        <v>1064358</v>
      </c>
      <c r="H16" s="173">
        <f t="shared" ref="H16:H21" si="4">(G16/C16)-100%</f>
        <v>0.2268789775144</v>
      </c>
      <c r="I16" s="173">
        <f t="shared" ref="I16:I21" si="5">(G16/D16)-100%</f>
        <v>0.2297707780421101</v>
      </c>
      <c r="J16" s="173">
        <f t="shared" ref="J16:J21" si="6">(G16/E16)-100%</f>
        <v>0.13333020991500755</v>
      </c>
      <c r="K16" s="173">
        <f t="shared" ref="K16:K21" si="7">(G16/F16)-100%</f>
        <v>4.8184512964950743E-2</v>
      </c>
    </row>
    <row r="17" spans="2:39" ht="15">
      <c r="B17" s="169" t="s">
        <v>242</v>
      </c>
      <c r="C17" s="170">
        <v>805768</v>
      </c>
      <c r="D17" s="170">
        <v>784421</v>
      </c>
      <c r="E17" s="170">
        <v>860677</v>
      </c>
      <c r="F17" s="172">
        <v>904602</v>
      </c>
      <c r="G17" s="142">
        <v>979305</v>
      </c>
      <c r="H17" s="173">
        <f t="shared" si="4"/>
        <v>0.21536844352220497</v>
      </c>
      <c r="I17" s="173">
        <f t="shared" si="5"/>
        <v>0.24844311919237239</v>
      </c>
      <c r="J17" s="173">
        <f t="shared" si="6"/>
        <v>0.13783103301238442</v>
      </c>
      <c r="K17" s="173">
        <f t="shared" si="7"/>
        <v>8.2581068801528268E-2</v>
      </c>
    </row>
    <row r="18" spans="2:39" ht="15">
      <c r="B18" s="169" t="s">
        <v>243</v>
      </c>
      <c r="C18" s="414">
        <v>523720</v>
      </c>
      <c r="D18" s="414">
        <v>568282</v>
      </c>
      <c r="E18" s="414">
        <v>624643</v>
      </c>
      <c r="F18" s="414">
        <v>683358</v>
      </c>
      <c r="G18" s="414">
        <v>741978</v>
      </c>
      <c r="H18" s="173">
        <f t="shared" si="4"/>
        <v>0.41674558924616201</v>
      </c>
      <c r="I18" s="173">
        <f t="shared" si="5"/>
        <v>0.30565106760376004</v>
      </c>
      <c r="J18" s="173">
        <f t="shared" si="6"/>
        <v>0.18784329609072703</v>
      </c>
      <c r="K18" s="173">
        <f t="shared" si="7"/>
        <v>8.5782269322961069E-2</v>
      </c>
    </row>
    <row r="19" spans="2:39" ht="15">
      <c r="B19" s="169" t="s">
        <v>244</v>
      </c>
      <c r="C19" s="414">
        <v>627193</v>
      </c>
      <c r="D19" s="414">
        <v>608597</v>
      </c>
      <c r="E19" s="414">
        <v>651759</v>
      </c>
      <c r="F19" s="414">
        <v>739370</v>
      </c>
      <c r="G19" s="414">
        <v>812716</v>
      </c>
      <c r="H19" s="173">
        <f t="shared" si="4"/>
        <v>0.29579890081681404</v>
      </c>
      <c r="I19" s="173">
        <f t="shared" si="5"/>
        <v>0.33539271471926413</v>
      </c>
      <c r="J19" s="173">
        <f t="shared" si="6"/>
        <v>0.24695784791617759</v>
      </c>
      <c r="K19" s="173">
        <f t="shared" si="7"/>
        <v>9.9200670841391947E-2</v>
      </c>
    </row>
    <row r="20" spans="2:39" ht="15">
      <c r="B20" s="169" t="s">
        <v>245</v>
      </c>
      <c r="C20" s="414">
        <v>716907</v>
      </c>
      <c r="D20" s="414">
        <v>745787</v>
      </c>
      <c r="E20" s="414">
        <v>809151</v>
      </c>
      <c r="F20" s="414">
        <v>904337</v>
      </c>
      <c r="G20" s="414">
        <v>949445</v>
      </c>
      <c r="H20" s="173">
        <f t="shared" si="4"/>
        <v>0.32436285320132185</v>
      </c>
      <c r="I20" s="173">
        <f t="shared" si="5"/>
        <v>0.27307796998338674</v>
      </c>
      <c r="J20" s="173">
        <f t="shared" si="6"/>
        <v>0.17338420146548672</v>
      </c>
      <c r="K20" s="173">
        <f t="shared" si="7"/>
        <v>4.9879635578329751E-2</v>
      </c>
    </row>
    <row r="21" spans="2:39" ht="15">
      <c r="B21" s="169" t="s">
        <v>246</v>
      </c>
      <c r="C21" s="414">
        <v>833619</v>
      </c>
      <c r="D21" s="414">
        <v>858044</v>
      </c>
      <c r="E21" s="414">
        <v>937014</v>
      </c>
      <c r="F21" s="414">
        <v>996143</v>
      </c>
      <c r="G21" s="414">
        <v>1018185</v>
      </c>
      <c r="H21" s="173">
        <f t="shared" si="4"/>
        <v>0.22140330294774957</v>
      </c>
      <c r="I21" s="173">
        <f t="shared" si="5"/>
        <v>0.18663495112138762</v>
      </c>
      <c r="J21" s="173">
        <f t="shared" si="6"/>
        <v>8.6627307596257808E-2</v>
      </c>
      <c r="K21" s="173">
        <f t="shared" si="7"/>
        <v>2.2127345170321888E-2</v>
      </c>
    </row>
    <row r="22" spans="2:39">
      <c r="B22" s="28"/>
      <c r="C22" s="29"/>
      <c r="D22" s="5"/>
      <c r="E22" s="5"/>
      <c r="J22" s="5"/>
      <c r="K22" s="5"/>
      <c r="AK22" s="18"/>
    </row>
    <row r="23" spans="2:39" ht="18.75" customHeight="1">
      <c r="B23" s="479" t="s">
        <v>66</v>
      </c>
      <c r="C23" s="480" t="s">
        <v>350</v>
      </c>
      <c r="D23" s="481"/>
      <c r="E23" s="481"/>
      <c r="F23" s="481"/>
      <c r="G23" s="481"/>
      <c r="H23" s="483" t="s">
        <v>170</v>
      </c>
      <c r="I23" s="484"/>
      <c r="J23" s="484"/>
      <c r="K23" s="485"/>
      <c r="AK23" s="18"/>
    </row>
    <row r="24" spans="2:39" ht="18" customHeight="1">
      <c r="B24" s="479"/>
      <c r="C24" s="269">
        <v>2008</v>
      </c>
      <c r="D24" s="269">
        <v>2010</v>
      </c>
      <c r="E24" s="275">
        <v>2011</v>
      </c>
      <c r="F24" s="275">
        <v>2012</v>
      </c>
      <c r="G24" s="275">
        <v>2013</v>
      </c>
      <c r="H24" s="269" t="s">
        <v>346</v>
      </c>
      <c r="I24" s="269" t="s">
        <v>347</v>
      </c>
      <c r="J24" s="269" t="s">
        <v>348</v>
      </c>
      <c r="K24" s="269" t="s">
        <v>349</v>
      </c>
      <c r="AM24" s="18"/>
    </row>
    <row r="25" spans="2:39" ht="15">
      <c r="B25" s="169" t="s">
        <v>131</v>
      </c>
      <c r="C25" s="170">
        <f>SUM(C10:C11)</f>
        <v>1812998</v>
      </c>
      <c r="D25" s="170">
        <f>SUM(D10:D11)</f>
        <v>1690879</v>
      </c>
      <c r="E25" s="170">
        <f>SUM(E10:E11)</f>
        <v>1862397</v>
      </c>
      <c r="F25" s="170">
        <f>SUM(F10:F11)</f>
        <v>2008213</v>
      </c>
      <c r="G25" s="170">
        <f>SUM(G10:G11)</f>
        <v>2085108</v>
      </c>
      <c r="H25" s="173">
        <f t="shared" ref="H25:H30" si="8">(G25/C25)-100%</f>
        <v>0.15008841708595377</v>
      </c>
      <c r="I25" s="173">
        <f t="shared" ref="I25:I30" si="9">(G25/D25)-100%</f>
        <v>0.23315033186880907</v>
      </c>
      <c r="J25" s="171">
        <f t="shared" ref="J25:J30" si="10">(G25/E25)-100%</f>
        <v>0.11958298901899012</v>
      </c>
      <c r="K25" s="171">
        <f t="shared" ref="K25:K30" si="11">(G25/F25)-100%</f>
        <v>3.8290261043026907E-2</v>
      </c>
    </row>
    <row r="26" spans="2:39" ht="15">
      <c r="B26" s="169" t="s">
        <v>132</v>
      </c>
      <c r="C26" s="170">
        <f>SUM(C10:C12)</f>
        <v>2756654</v>
      </c>
      <c r="D26" s="170">
        <f>SUM(D10:D12)</f>
        <v>2625761</v>
      </c>
      <c r="E26" s="170">
        <f>SUM(E10:E12)</f>
        <v>2859106</v>
      </c>
      <c r="F26" s="170">
        <f>SUM(F10:F12)</f>
        <v>3032482</v>
      </c>
      <c r="G26" s="170">
        <f>SUM(G10:G12)</f>
        <v>3193271</v>
      </c>
      <c r="H26" s="173">
        <f t="shared" si="8"/>
        <v>0.15838658025272667</v>
      </c>
      <c r="I26" s="173">
        <f t="shared" si="9"/>
        <v>0.21613162812609366</v>
      </c>
      <c r="J26" s="171">
        <f t="shared" si="10"/>
        <v>0.11687744350856533</v>
      </c>
      <c r="K26" s="171">
        <f t="shared" si="11"/>
        <v>5.302224382535492E-2</v>
      </c>
    </row>
    <row r="27" spans="2:39" ht="15">
      <c r="B27" s="169" t="s">
        <v>133</v>
      </c>
      <c r="C27" s="170">
        <f>SUM(C10:C13)</f>
        <v>3614236</v>
      </c>
      <c r="D27" s="170">
        <f>SUM(D10:D13)</f>
        <v>3500395</v>
      </c>
      <c r="E27" s="170">
        <f>SUM(E10:E13)</f>
        <v>3783330</v>
      </c>
      <c r="F27" s="170">
        <f>SUM(F10:F13)</f>
        <v>4033713</v>
      </c>
      <c r="G27" s="170">
        <f>SUM(G10:G13)</f>
        <v>4236228</v>
      </c>
      <c r="H27" s="173">
        <f t="shared" si="8"/>
        <v>0.17209501537807714</v>
      </c>
      <c r="I27" s="173">
        <f t="shared" si="9"/>
        <v>0.21021427581744345</v>
      </c>
      <c r="J27" s="171">
        <f t="shared" si="10"/>
        <v>0.11970882793729332</v>
      </c>
      <c r="K27" s="171">
        <f t="shared" si="11"/>
        <v>5.0205604612921118E-2</v>
      </c>
    </row>
    <row r="28" spans="2:39" ht="15">
      <c r="B28" s="169" t="s">
        <v>134</v>
      </c>
      <c r="C28" s="170">
        <f>SUM(C10:C14)</f>
        <v>4397574</v>
      </c>
      <c r="D28" s="170">
        <f>SUM(D10:D14)</f>
        <v>4278329</v>
      </c>
      <c r="E28" s="170">
        <f>SUM(E10:E14)</f>
        <v>4592262</v>
      </c>
      <c r="F28" s="170">
        <f>SUM(F10:F14)</f>
        <v>4896740</v>
      </c>
      <c r="G28" s="170">
        <f>SUM(G10:G14)</f>
        <v>5206948</v>
      </c>
      <c r="H28" s="173">
        <f t="shared" si="8"/>
        <v>0.18405011490426304</v>
      </c>
      <c r="I28" s="173">
        <f t="shared" si="9"/>
        <v>0.21705179755928072</v>
      </c>
      <c r="J28" s="171">
        <f t="shared" si="10"/>
        <v>0.13385255457985634</v>
      </c>
      <c r="K28" s="171">
        <f t="shared" si="11"/>
        <v>6.3349902179817619E-2</v>
      </c>
    </row>
    <row r="29" spans="2:39" ht="15">
      <c r="B29" s="169" t="s">
        <v>135</v>
      </c>
      <c r="C29" s="170">
        <f>SUM(C10:C15)</f>
        <v>5196977</v>
      </c>
      <c r="D29" s="170">
        <f>SUM(D10:D15)</f>
        <v>5023207</v>
      </c>
      <c r="E29" s="170">
        <f>SUM(E10:E15)</f>
        <v>5375268</v>
      </c>
      <c r="F29" s="170">
        <f>SUM(F10:F15)</f>
        <v>5746556</v>
      </c>
      <c r="G29" s="170">
        <f>SUM(G10:G15)</f>
        <v>6130233</v>
      </c>
      <c r="H29" s="173">
        <f t="shared" si="8"/>
        <v>0.17957670391845104</v>
      </c>
      <c r="I29" s="173">
        <f t="shared" si="9"/>
        <v>0.22038231751150206</v>
      </c>
      <c r="J29" s="171">
        <f t="shared" si="10"/>
        <v>0.14045160166897719</v>
      </c>
      <c r="K29" s="171">
        <f t="shared" si="11"/>
        <v>6.6766424968276672E-2</v>
      </c>
    </row>
    <row r="30" spans="2:39" ht="15">
      <c r="B30" s="169" t="s">
        <v>136</v>
      </c>
      <c r="C30" s="170">
        <f>SUM(C10:C16)</f>
        <v>6064510</v>
      </c>
      <c r="D30" s="170">
        <f>SUM(D10:D16)</f>
        <v>5888700</v>
      </c>
      <c r="E30" s="170">
        <f>SUM(E10:E16)</f>
        <v>6314410</v>
      </c>
      <c r="F30" s="170">
        <f>SUM(F10:F16)</f>
        <v>6761986</v>
      </c>
      <c r="G30" s="170">
        <f>SUM(G10:G16)</f>
        <v>7194591</v>
      </c>
      <c r="H30" s="173">
        <f t="shared" si="8"/>
        <v>0.18634333194272901</v>
      </c>
      <c r="I30" s="173">
        <f t="shared" si="9"/>
        <v>0.22176218859850216</v>
      </c>
      <c r="J30" s="171">
        <f t="shared" si="10"/>
        <v>0.13939243729817985</v>
      </c>
      <c r="K30" s="171">
        <f t="shared" si="11"/>
        <v>6.3976027161251059E-2</v>
      </c>
    </row>
    <row r="31" spans="2:39" ht="15">
      <c r="B31" s="169" t="s">
        <v>137</v>
      </c>
      <c r="C31" s="170">
        <f>SUM(C10:C17)</f>
        <v>6870278</v>
      </c>
      <c r="D31" s="170">
        <f>SUM(D10:D17)</f>
        <v>6673121</v>
      </c>
      <c r="E31" s="170">
        <f>SUM(E10:E17)</f>
        <v>7175087</v>
      </c>
      <c r="F31" s="170">
        <f>SUM(F10:F17)</f>
        <v>7666588</v>
      </c>
      <c r="G31" s="170">
        <f>SUM(G10:G17)</f>
        <v>8173896</v>
      </c>
      <c r="H31" s="173">
        <f>(G31/C31)-100%</f>
        <v>0.18974748911179429</v>
      </c>
      <c r="I31" s="173">
        <f>(G31/D31)-100%</f>
        <v>0.22489851450318366</v>
      </c>
      <c r="J31" s="171">
        <f>(G31/E31)-100%</f>
        <v>0.13920514134532436</v>
      </c>
      <c r="K31" s="171">
        <f>(G31/F31)-100%</f>
        <v>6.6171287670603984E-2</v>
      </c>
    </row>
    <row r="32" spans="2:39" ht="15">
      <c r="B32" s="169" t="s">
        <v>138</v>
      </c>
      <c r="C32" s="170">
        <f>SUM(C10:C18)</f>
        <v>7393998</v>
      </c>
      <c r="D32" s="170">
        <f>SUM(D10:D18)</f>
        <v>7241403</v>
      </c>
      <c r="E32" s="170">
        <f>SUM(E10:E18)</f>
        <v>7799730</v>
      </c>
      <c r="F32" s="170">
        <f>SUM(F10:F18)</f>
        <v>8349946</v>
      </c>
      <c r="G32" s="170">
        <f>SUM(G10:G18)</f>
        <v>8915874</v>
      </c>
      <c r="H32" s="173">
        <f>(G32/C32)-100%</f>
        <v>0.20582586038027051</v>
      </c>
      <c r="I32" s="173">
        <f>(G32/D32)-100%</f>
        <v>0.23123571495744688</v>
      </c>
      <c r="J32" s="171">
        <f>(G32/E32)-100%</f>
        <v>0.14310033808862621</v>
      </c>
      <c r="K32" s="171">
        <f>(G32/F32)-100%</f>
        <v>6.7776246696685138E-2</v>
      </c>
    </row>
    <row r="33" spans="2:11" ht="15">
      <c r="B33" s="169" t="s">
        <v>139</v>
      </c>
      <c r="C33" s="170">
        <f>SUM(C10:C19)</f>
        <v>8021191</v>
      </c>
      <c r="D33" s="170">
        <f>SUM(D10:D19)</f>
        <v>7850000</v>
      </c>
      <c r="E33" s="170">
        <f>SUM(E10:E19)</f>
        <v>8451489</v>
      </c>
      <c r="F33" s="170">
        <f>SUM(F10:F19)</f>
        <v>9089316</v>
      </c>
      <c r="G33" s="170">
        <f>SUM(G10:G19)</f>
        <v>9728590</v>
      </c>
      <c r="H33" s="173">
        <f>(G33/C33)-100%</f>
        <v>0.21286103273192225</v>
      </c>
      <c r="I33" s="173">
        <f>(G33/D33)-100%</f>
        <v>0.23931082802547765</v>
      </c>
      <c r="J33" s="171">
        <f>(G33/E33)-100%</f>
        <v>0.15110958554167198</v>
      </c>
      <c r="K33" s="171">
        <f>(G33/F33)-100%</f>
        <v>7.0332465061177407E-2</v>
      </c>
    </row>
    <row r="34" spans="2:11" ht="15">
      <c r="B34" s="169" t="s">
        <v>140</v>
      </c>
      <c r="C34" s="170">
        <f>SUM(C10:C20)</f>
        <v>8738098</v>
      </c>
      <c r="D34" s="170">
        <f>SUM(D10:D20)</f>
        <v>8595787</v>
      </c>
      <c r="E34" s="170">
        <f>SUM(E10:E20)</f>
        <v>9260640</v>
      </c>
      <c r="F34" s="170">
        <f>SUM(F10:F20)</f>
        <v>9993653</v>
      </c>
      <c r="G34" s="170">
        <f>SUM(G10:G20)</f>
        <v>10678035</v>
      </c>
      <c r="H34" s="173">
        <f>(G34/C34)-100%</f>
        <v>0.22200906879277382</v>
      </c>
      <c r="I34" s="173">
        <f>(G34/D34)-100%</f>
        <v>0.24224053015739</v>
      </c>
      <c r="J34" s="171">
        <f>(G34/E34)-100%</f>
        <v>0.15305583631368891</v>
      </c>
      <c r="K34" s="171">
        <f>(G34/F34)-100%</f>
        <v>6.848166531297406E-2</v>
      </c>
    </row>
    <row r="35" spans="2:11" ht="15">
      <c r="B35" s="169" t="s">
        <v>141</v>
      </c>
      <c r="C35" s="170">
        <f>SUM(C10:C21)</f>
        <v>9571717</v>
      </c>
      <c r="D35" s="170">
        <f t="shared" ref="D35:G35" si="12">SUM(D10:D21)</f>
        <v>9453831</v>
      </c>
      <c r="E35" s="170">
        <f t="shared" si="12"/>
        <v>10197654</v>
      </c>
      <c r="F35" s="170">
        <f t="shared" si="12"/>
        <v>10989796</v>
      </c>
      <c r="G35" s="170">
        <f t="shared" si="12"/>
        <v>11696220</v>
      </c>
      <c r="H35" s="173">
        <f>(G35/C35)-100%</f>
        <v>0.22195631149562822</v>
      </c>
      <c r="I35" s="173">
        <f>(G35/D35)-100%</f>
        <v>0.23719368370346361</v>
      </c>
      <c r="J35" s="171">
        <f>(G35/E35)-100%</f>
        <v>0.14695203426199788</v>
      </c>
      <c r="K35" s="171">
        <f>(G35/F35)-100%</f>
        <v>6.4279992094484761E-2</v>
      </c>
    </row>
  </sheetData>
  <mergeCells count="7">
    <mergeCell ref="B8:B9"/>
    <mergeCell ref="C8:G8"/>
    <mergeCell ref="I5:J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1" orientation="landscape" r:id="rId1"/>
  <headerFooter>
    <oddFooter>&amp;CBARÓMETRO TURÍSTICO DE LA RIVIERA MAYA
FIDEICOMISO DE PROMOCIÓN TURÍSTICA DE LA RIVIERA MAYA&amp;R4</oddFooter>
  </headerFooter>
  <ignoredErrors>
    <ignoredError sqref="C25:G27 D28:G2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4:L37"/>
  <sheetViews>
    <sheetView workbookViewId="0">
      <selection activeCell="B8" sqref="B8:B9"/>
    </sheetView>
  </sheetViews>
  <sheetFormatPr baseColWidth="10" defaultRowHeight="12.75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85546875" style="7" customWidth="1"/>
    <col min="11" max="11" width="9.7109375" style="7" customWidth="1"/>
    <col min="12" max="12" width="9" style="7" bestFit="1" customWidth="1"/>
    <col min="13" max="13" width="14.140625" style="7" customWidth="1"/>
    <col min="14" max="16384" width="11.42578125" style="7"/>
  </cols>
  <sheetData>
    <row r="4" spans="2:12" ht="18.75">
      <c r="F4" s="30" t="s">
        <v>352</v>
      </c>
      <c r="G4" s="30"/>
      <c r="H4" s="30"/>
      <c r="I4" s="30"/>
      <c r="J4" s="30"/>
      <c r="K4" s="30"/>
      <c r="L4" s="30"/>
    </row>
    <row r="8" spans="2:12">
      <c r="B8" s="489" t="s">
        <v>66</v>
      </c>
      <c r="C8" s="491" t="s">
        <v>312</v>
      </c>
      <c r="D8" s="488" t="s">
        <v>63</v>
      </c>
      <c r="E8" s="488"/>
      <c r="F8" s="493" t="s">
        <v>314</v>
      </c>
      <c r="G8" s="488" t="s">
        <v>67</v>
      </c>
      <c r="H8" s="488"/>
      <c r="I8" s="488"/>
      <c r="J8" s="488"/>
      <c r="K8" s="488"/>
      <c r="L8" s="491" t="s">
        <v>313</v>
      </c>
    </row>
    <row r="9" spans="2:12">
      <c r="B9" s="490"/>
      <c r="C9" s="492"/>
      <c r="D9" s="276" t="s">
        <v>64</v>
      </c>
      <c r="E9" s="276" t="s">
        <v>65</v>
      </c>
      <c r="F9" s="494"/>
      <c r="G9" s="277" t="s">
        <v>68</v>
      </c>
      <c r="H9" s="277" t="s">
        <v>36</v>
      </c>
      <c r="I9" s="277" t="s">
        <v>69</v>
      </c>
      <c r="J9" s="277" t="s">
        <v>36</v>
      </c>
      <c r="K9" s="277" t="s">
        <v>6</v>
      </c>
      <c r="L9" s="492"/>
    </row>
    <row r="10" spans="2:1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2:12" ht="15">
      <c r="B11" s="155" t="s">
        <v>71</v>
      </c>
      <c r="C11" s="248">
        <v>40645</v>
      </c>
      <c r="D11" s="248">
        <v>1245811</v>
      </c>
      <c r="E11" s="248">
        <v>1070536</v>
      </c>
      <c r="F11" s="232">
        <f t="shared" ref="F11:F22" si="0">E11/D11</f>
        <v>0.85930851469444403</v>
      </c>
      <c r="G11" s="248">
        <v>45101</v>
      </c>
      <c r="H11" s="249">
        <f t="shared" ref="H11:H22" si="1">G11/K11*100%</f>
        <v>0.13556137999026144</v>
      </c>
      <c r="I11" s="247">
        <v>287597</v>
      </c>
      <c r="J11" s="249">
        <f t="shared" ref="J11:J16" si="2">I11/K11*100%</f>
        <v>0.86443862000973859</v>
      </c>
      <c r="K11" s="367">
        <f t="shared" ref="K11:K16" si="3">SUM(I11,G11,)</f>
        <v>332698</v>
      </c>
      <c r="L11" s="470">
        <v>6.69</v>
      </c>
    </row>
    <row r="12" spans="2:12" ht="15">
      <c r="B12" s="155" t="s">
        <v>72</v>
      </c>
      <c r="C12" s="248">
        <v>40645</v>
      </c>
      <c r="D12" s="248">
        <v>1124656</v>
      </c>
      <c r="E12" s="248">
        <v>1014572</v>
      </c>
      <c r="F12" s="232">
        <f t="shared" si="0"/>
        <v>0.9021176253005363</v>
      </c>
      <c r="G12" s="248">
        <v>39217</v>
      </c>
      <c r="H12" s="249">
        <f t="shared" si="1"/>
        <v>0.1202912731544674</v>
      </c>
      <c r="I12" s="248">
        <v>286800</v>
      </c>
      <c r="J12" s="249">
        <f t="shared" si="2"/>
        <v>0.87970872684553258</v>
      </c>
      <c r="K12" s="367">
        <f t="shared" si="3"/>
        <v>326017</v>
      </c>
      <c r="L12" s="470">
        <v>6.58</v>
      </c>
    </row>
    <row r="13" spans="2:12" ht="15">
      <c r="B13" s="155" t="s">
        <v>73</v>
      </c>
      <c r="C13" s="248">
        <v>40720</v>
      </c>
      <c r="D13" s="248">
        <v>1246749</v>
      </c>
      <c r="E13" s="248">
        <v>1108163</v>
      </c>
      <c r="F13" s="232">
        <f t="shared" si="0"/>
        <v>0.88884210053507162</v>
      </c>
      <c r="G13" s="248">
        <v>58678</v>
      </c>
      <c r="H13" s="249">
        <f t="shared" si="1"/>
        <v>0.14936413713052243</v>
      </c>
      <c r="I13" s="248">
        <v>334174</v>
      </c>
      <c r="J13" s="249">
        <f t="shared" si="2"/>
        <v>0.85063586286947757</v>
      </c>
      <c r="K13" s="367">
        <f t="shared" si="3"/>
        <v>392852</v>
      </c>
      <c r="L13" s="470">
        <v>6.16</v>
      </c>
    </row>
    <row r="14" spans="2:12" ht="15">
      <c r="B14" s="155" t="s">
        <v>74</v>
      </c>
      <c r="C14" s="248">
        <v>40641</v>
      </c>
      <c r="D14" s="248">
        <v>1207617</v>
      </c>
      <c r="E14" s="248">
        <v>1042957</v>
      </c>
      <c r="F14" s="232">
        <f t="shared" si="0"/>
        <v>0.86364882243294028</v>
      </c>
      <c r="G14" s="248">
        <v>59804</v>
      </c>
      <c r="H14" s="249">
        <f t="shared" si="1"/>
        <v>0.17058977898976529</v>
      </c>
      <c r="I14" s="248">
        <v>290768</v>
      </c>
      <c r="J14" s="249">
        <f t="shared" si="2"/>
        <v>0.82941022101023465</v>
      </c>
      <c r="K14" s="367">
        <f t="shared" si="3"/>
        <v>350572</v>
      </c>
      <c r="L14" s="470">
        <v>6.23</v>
      </c>
    </row>
    <row r="15" spans="2:12" ht="15">
      <c r="B15" s="155" t="s">
        <v>75</v>
      </c>
      <c r="C15" s="248">
        <v>40654</v>
      </c>
      <c r="D15" s="248">
        <v>1246090</v>
      </c>
      <c r="E15" s="248">
        <v>970720</v>
      </c>
      <c r="F15" s="232">
        <f t="shared" si="0"/>
        <v>0.77901275188790542</v>
      </c>
      <c r="G15" s="248">
        <v>85925</v>
      </c>
      <c r="H15" s="249">
        <f t="shared" si="1"/>
        <v>0.24566564883750186</v>
      </c>
      <c r="I15" s="248">
        <v>263839</v>
      </c>
      <c r="J15" s="249">
        <f t="shared" si="2"/>
        <v>0.75433435116249814</v>
      </c>
      <c r="K15" s="367">
        <f t="shared" si="3"/>
        <v>349764</v>
      </c>
      <c r="L15" s="470">
        <v>5.77</v>
      </c>
    </row>
    <row r="16" spans="2:12" ht="15">
      <c r="B16" s="155" t="s">
        <v>76</v>
      </c>
      <c r="C16" s="248">
        <v>40653</v>
      </c>
      <c r="D16" s="248">
        <v>1209891</v>
      </c>
      <c r="E16" s="248">
        <v>923285</v>
      </c>
      <c r="F16" s="232">
        <f t="shared" si="0"/>
        <v>0.76311419789055379</v>
      </c>
      <c r="G16" s="248">
        <v>88609</v>
      </c>
      <c r="H16" s="249">
        <f t="shared" si="1"/>
        <v>0.25028387104063454</v>
      </c>
      <c r="I16" s="248">
        <v>265425</v>
      </c>
      <c r="J16" s="249">
        <f t="shared" si="2"/>
        <v>0.74971612895936546</v>
      </c>
      <c r="K16" s="367">
        <f t="shared" si="3"/>
        <v>354034</v>
      </c>
      <c r="L16" s="470">
        <v>5.67</v>
      </c>
    </row>
    <row r="17" spans="2:12" ht="15">
      <c r="B17" s="155" t="s">
        <v>77</v>
      </c>
      <c r="C17" s="248">
        <v>40650</v>
      </c>
      <c r="D17" s="248">
        <v>1248127</v>
      </c>
      <c r="E17" s="248">
        <v>1064358</v>
      </c>
      <c r="F17" s="232">
        <f t="shared" si="0"/>
        <v>0.85276418185008418</v>
      </c>
      <c r="G17" s="248">
        <v>132262</v>
      </c>
      <c r="H17" s="249">
        <f t="shared" si="1"/>
        <v>0.30964772426645315</v>
      </c>
      <c r="I17" s="248">
        <v>294875</v>
      </c>
      <c r="J17" s="249">
        <f t="shared" ref="J17:J22" si="4">I17/K17*100%</f>
        <v>0.69035227573354685</v>
      </c>
      <c r="K17" s="367">
        <f t="shared" ref="K17:K22" si="5">SUM(I17,G17,)</f>
        <v>427137</v>
      </c>
      <c r="L17" s="470">
        <v>5.78</v>
      </c>
    </row>
    <row r="18" spans="2:12" ht="15">
      <c r="B18" s="155" t="s">
        <v>57</v>
      </c>
      <c r="C18" s="248">
        <v>40659</v>
      </c>
      <c r="D18" s="248">
        <v>1250595</v>
      </c>
      <c r="E18" s="248">
        <v>979305</v>
      </c>
      <c r="F18" s="232">
        <f t="shared" si="0"/>
        <v>0.78307125808115341</v>
      </c>
      <c r="G18" s="248">
        <v>107465</v>
      </c>
      <c r="H18" s="249">
        <f t="shared" si="1"/>
        <v>0.29047420830134824</v>
      </c>
      <c r="I18" s="248">
        <v>262499</v>
      </c>
      <c r="J18" s="249">
        <f t="shared" si="4"/>
        <v>0.70952579169865171</v>
      </c>
      <c r="K18" s="367">
        <f t="shared" si="5"/>
        <v>369964</v>
      </c>
      <c r="L18" s="470">
        <v>6.02</v>
      </c>
    </row>
    <row r="19" spans="2:12" ht="15">
      <c r="B19" s="155" t="s">
        <v>58</v>
      </c>
      <c r="C19" s="248">
        <v>40637</v>
      </c>
      <c r="D19" s="248">
        <v>1205171</v>
      </c>
      <c r="E19" s="248">
        <v>741978</v>
      </c>
      <c r="F19" s="232">
        <f t="shared" si="0"/>
        <v>0.61566200978948216</v>
      </c>
      <c r="G19" s="248">
        <v>77960</v>
      </c>
      <c r="H19" s="249">
        <f t="shared" si="1"/>
        <v>0.28918952003294002</v>
      </c>
      <c r="I19" s="248">
        <v>191621</v>
      </c>
      <c r="J19" s="249">
        <f t="shared" si="4"/>
        <v>0.71081047996706004</v>
      </c>
      <c r="K19" s="367">
        <f t="shared" si="5"/>
        <v>269581</v>
      </c>
      <c r="L19" s="470">
        <v>5.79</v>
      </c>
    </row>
    <row r="20" spans="2:12" ht="15">
      <c r="B20" s="155" t="s">
        <v>47</v>
      </c>
      <c r="C20" s="248">
        <v>40637</v>
      </c>
      <c r="D20" s="248">
        <v>1249307</v>
      </c>
      <c r="E20" s="248">
        <v>812716</v>
      </c>
      <c r="F20" s="232">
        <f t="shared" si="0"/>
        <v>0.65053345574786658</v>
      </c>
      <c r="G20" s="248">
        <v>62039</v>
      </c>
      <c r="H20" s="249">
        <f t="shared" si="1"/>
        <v>0.22169612418613627</v>
      </c>
      <c r="I20" s="248">
        <v>217799</v>
      </c>
      <c r="J20" s="249">
        <f t="shared" si="4"/>
        <v>0.77830387581386373</v>
      </c>
      <c r="K20" s="367">
        <f t="shared" si="5"/>
        <v>279838</v>
      </c>
      <c r="L20" s="470">
        <v>5.94</v>
      </c>
    </row>
    <row r="21" spans="2:12" ht="15">
      <c r="B21" s="155" t="s">
        <v>48</v>
      </c>
      <c r="C21" s="248">
        <v>40807</v>
      </c>
      <c r="D21" s="248">
        <v>1215450</v>
      </c>
      <c r="E21" s="248">
        <v>949445</v>
      </c>
      <c r="F21" s="232">
        <f t="shared" si="0"/>
        <v>0.78114690032498246</v>
      </c>
      <c r="G21" s="248">
        <v>68592</v>
      </c>
      <c r="H21" s="249">
        <f t="shared" si="1"/>
        <v>0.20158998398260128</v>
      </c>
      <c r="I21" s="248">
        <v>271663</v>
      </c>
      <c r="J21" s="249">
        <f t="shared" si="4"/>
        <v>0.79841001601739869</v>
      </c>
      <c r="K21" s="367">
        <f t="shared" si="5"/>
        <v>340255</v>
      </c>
      <c r="L21" s="470">
        <v>5.82</v>
      </c>
    </row>
    <row r="22" spans="2:12" ht="15">
      <c r="B22" s="155" t="s">
        <v>56</v>
      </c>
      <c r="C22" s="150">
        <v>40908</v>
      </c>
      <c r="D22" s="248">
        <v>1256766</v>
      </c>
      <c r="E22" s="248">
        <v>1018185</v>
      </c>
      <c r="F22" s="232">
        <f t="shared" si="0"/>
        <v>0.81016275106105673</v>
      </c>
      <c r="G22" s="248">
        <v>61941</v>
      </c>
      <c r="H22" s="249">
        <f t="shared" si="1"/>
        <v>0.16950492990315333</v>
      </c>
      <c r="I22" s="248">
        <v>303482</v>
      </c>
      <c r="J22" s="249">
        <f t="shared" si="4"/>
        <v>0.83049507009684664</v>
      </c>
      <c r="K22" s="367">
        <f t="shared" si="5"/>
        <v>365423</v>
      </c>
      <c r="L22" s="470">
        <v>6.14</v>
      </c>
    </row>
    <row r="23" spans="2:12">
      <c r="B23" s="31"/>
      <c r="C23" s="31"/>
      <c r="D23" s="31"/>
      <c r="E23" s="31"/>
      <c r="F23" s="32"/>
      <c r="G23" s="31"/>
      <c r="H23" s="33"/>
      <c r="I23" s="31"/>
      <c r="J23" s="33"/>
      <c r="K23" s="31"/>
      <c r="L23" s="34"/>
    </row>
    <row r="24" spans="2:12">
      <c r="B24" s="486" t="s">
        <v>130</v>
      </c>
      <c r="C24" s="487"/>
      <c r="D24" s="487"/>
      <c r="E24" s="487"/>
      <c r="F24" s="487"/>
      <c r="G24" s="487"/>
      <c r="H24" s="487"/>
      <c r="I24" s="487"/>
      <c r="J24" s="487"/>
      <c r="K24" s="487"/>
      <c r="L24" s="487"/>
    </row>
    <row r="25" spans="2:12">
      <c r="B25" s="35"/>
      <c r="C25" s="9"/>
      <c r="D25" s="9"/>
      <c r="E25" s="9"/>
      <c r="F25" s="31"/>
      <c r="G25" s="31"/>
      <c r="H25" s="31"/>
      <c r="I25" s="31"/>
      <c r="J25" s="31"/>
      <c r="K25" s="31"/>
      <c r="L25" s="9"/>
    </row>
    <row r="26" spans="2:12" ht="15">
      <c r="B26" s="155" t="s">
        <v>131</v>
      </c>
      <c r="C26" s="248">
        <f>SUM(C12)</f>
        <v>40645</v>
      </c>
      <c r="D26" s="248">
        <f>SUM(D11:D12)</f>
        <v>2370467</v>
      </c>
      <c r="E26" s="248">
        <f>SUM(E11:E12)</f>
        <v>2085108</v>
      </c>
      <c r="F26" s="232">
        <f t="shared" ref="F26:F31" si="6">E26/D26</f>
        <v>0.87961907927847127</v>
      </c>
      <c r="G26" s="248">
        <f>SUM(G11:G12)</f>
        <v>84318</v>
      </c>
      <c r="H26" s="249">
        <f t="shared" ref="H26:H31" si="7">G26/K26*100%</f>
        <v>0.12800376490591531</v>
      </c>
      <c r="I26" s="248">
        <f>SUM(I11:I12)</f>
        <v>574397</v>
      </c>
      <c r="J26" s="249">
        <f t="shared" ref="J26:J31" si="8">I26/K26*100%</f>
        <v>0.87199623509408475</v>
      </c>
      <c r="K26" s="367">
        <f t="shared" ref="K26:K31" si="9">SUM(I26,G26,)</f>
        <v>658715</v>
      </c>
      <c r="L26" s="466">
        <f>AVERAGE(L11:L12)</f>
        <v>6.6349999999999998</v>
      </c>
    </row>
    <row r="27" spans="2:12" ht="15">
      <c r="B27" s="155" t="s">
        <v>132</v>
      </c>
      <c r="C27" s="248">
        <v>40720</v>
      </c>
      <c r="D27" s="248">
        <f>SUM(D11:D13)</f>
        <v>3617216</v>
      </c>
      <c r="E27" s="248">
        <f>SUM(E11:E13)</f>
        <v>3193271</v>
      </c>
      <c r="F27" s="232">
        <f t="shared" si="6"/>
        <v>0.88279798607547899</v>
      </c>
      <c r="G27" s="248">
        <f>SUM(G11:G13)</f>
        <v>142996</v>
      </c>
      <c r="H27" s="249">
        <f t="shared" si="7"/>
        <v>0.1359837271424455</v>
      </c>
      <c r="I27" s="248">
        <f>SUM(I11:I13)</f>
        <v>908571</v>
      </c>
      <c r="J27" s="249">
        <f t="shared" si="8"/>
        <v>0.86401627285755445</v>
      </c>
      <c r="K27" s="367">
        <f t="shared" si="9"/>
        <v>1051567</v>
      </c>
      <c r="L27" s="466">
        <f>AVERAGE(L11:L13)</f>
        <v>6.4766666666666666</v>
      </c>
    </row>
    <row r="28" spans="2:12" ht="15">
      <c r="B28" s="155" t="s">
        <v>133</v>
      </c>
      <c r="C28" s="248">
        <v>40641</v>
      </c>
      <c r="D28" s="248">
        <f>SUM(D11:D14)</f>
        <v>4824833</v>
      </c>
      <c r="E28" s="248">
        <f>SUM(E11:E14)</f>
        <v>4236228</v>
      </c>
      <c r="F28" s="232">
        <f t="shared" si="6"/>
        <v>0.87800510401085385</v>
      </c>
      <c r="G28" s="248">
        <f>SUM(G11:G14)</f>
        <v>202800</v>
      </c>
      <c r="H28" s="249">
        <f t="shared" si="7"/>
        <v>0.14463615946778458</v>
      </c>
      <c r="I28" s="248">
        <f>SUM(I11:I14)</f>
        <v>1199339</v>
      </c>
      <c r="J28" s="249">
        <f t="shared" si="8"/>
        <v>0.85536384053221537</v>
      </c>
      <c r="K28" s="367">
        <f t="shared" si="9"/>
        <v>1402139</v>
      </c>
      <c r="L28" s="466">
        <f>AVERAGE(L11:L14)</f>
        <v>6.415</v>
      </c>
    </row>
    <row r="29" spans="2:12" ht="15">
      <c r="B29" s="155" t="s">
        <v>134</v>
      </c>
      <c r="C29" s="248">
        <v>40654</v>
      </c>
      <c r="D29" s="248">
        <f>SUM(D11:D15)</f>
        <v>6070923</v>
      </c>
      <c r="E29" s="248">
        <f>SUM(E11:E15)</f>
        <v>5206948</v>
      </c>
      <c r="F29" s="232">
        <f t="shared" si="6"/>
        <v>0.85768638475566239</v>
      </c>
      <c r="G29" s="248">
        <f>SUM(G11:G15)</f>
        <v>288725</v>
      </c>
      <c r="H29" s="249">
        <f t="shared" si="7"/>
        <v>0.1648064989899555</v>
      </c>
      <c r="I29" s="248">
        <f>SUM(I11:I15)</f>
        <v>1463178</v>
      </c>
      <c r="J29" s="249">
        <f t="shared" si="8"/>
        <v>0.83519350101004453</v>
      </c>
      <c r="K29" s="367">
        <f t="shared" si="9"/>
        <v>1751903</v>
      </c>
      <c r="L29" s="466">
        <f>AVERAGE(L11:L15)</f>
        <v>6.2859999999999996</v>
      </c>
    </row>
    <row r="30" spans="2:12" ht="15">
      <c r="B30" s="155" t="s">
        <v>135</v>
      </c>
      <c r="C30" s="248">
        <v>40653</v>
      </c>
      <c r="D30" s="248">
        <f>SUM(D11:D16)</f>
        <v>7280814</v>
      </c>
      <c r="E30" s="248">
        <f>SUM(E11:E16)</f>
        <v>6130233</v>
      </c>
      <c r="F30" s="232">
        <f t="shared" si="6"/>
        <v>0.84197082908586873</v>
      </c>
      <c r="G30" s="248">
        <f>SUM(G11:G16)</f>
        <v>377334</v>
      </c>
      <c r="H30" s="249">
        <f t="shared" si="7"/>
        <v>0.17917630014573085</v>
      </c>
      <c r="I30" s="248">
        <f>SUM(I11:I16)</f>
        <v>1728603</v>
      </c>
      <c r="J30" s="249">
        <f t="shared" si="8"/>
        <v>0.82082369985426917</v>
      </c>
      <c r="K30" s="367">
        <f t="shared" si="9"/>
        <v>2105937</v>
      </c>
      <c r="L30" s="466">
        <f>AVERAGE(L11:L16)</f>
        <v>6.1833333333333336</v>
      </c>
    </row>
    <row r="31" spans="2:12" ht="15">
      <c r="B31" s="155" t="s">
        <v>136</v>
      </c>
      <c r="C31" s="248">
        <v>40650</v>
      </c>
      <c r="D31" s="248">
        <f>SUM(D11:D17)</f>
        <v>8528941</v>
      </c>
      <c r="E31" s="248">
        <f>SUM(E11:E17)</f>
        <v>7194591</v>
      </c>
      <c r="F31" s="232">
        <f t="shared" si="6"/>
        <v>0.84355033057445228</v>
      </c>
      <c r="G31" s="248">
        <f>SUM(G11:G17)</f>
        <v>509596</v>
      </c>
      <c r="H31" s="249">
        <f t="shared" si="7"/>
        <v>0.20117690995209772</v>
      </c>
      <c r="I31" s="248">
        <f>SUM(I11:I17)</f>
        <v>2023478</v>
      </c>
      <c r="J31" s="249">
        <f t="shared" si="8"/>
        <v>0.79882309004790231</v>
      </c>
      <c r="K31" s="367">
        <f t="shared" si="9"/>
        <v>2533074</v>
      </c>
      <c r="L31" s="466">
        <f>AVERAGE(L11:L17)</f>
        <v>6.1257142857142863</v>
      </c>
    </row>
    <row r="32" spans="2:12" ht="15">
      <c r="B32" s="155" t="s">
        <v>137</v>
      </c>
      <c r="C32" s="248">
        <v>40659</v>
      </c>
      <c r="D32" s="248">
        <f>SUM(D11:D18)</f>
        <v>9779536</v>
      </c>
      <c r="E32" s="248">
        <f>SUM(E11:E18)</f>
        <v>8173896</v>
      </c>
      <c r="F32" s="232">
        <f>E32/D32</f>
        <v>0.8358163413887939</v>
      </c>
      <c r="G32" s="248">
        <f>SUM(G11:G18)</f>
        <v>617061</v>
      </c>
      <c r="H32" s="249">
        <f>G32/K32*100%</f>
        <v>0.21255698340841558</v>
      </c>
      <c r="I32" s="248">
        <f>SUM(I11:I18)</f>
        <v>2285977</v>
      </c>
      <c r="J32" s="249">
        <f>I32/K32*100%</f>
        <v>0.78744301659158444</v>
      </c>
      <c r="K32" s="367">
        <f>SUM(I32,G32,)</f>
        <v>2903038</v>
      </c>
      <c r="L32" s="466">
        <f>AVERAGE(L11:L18)</f>
        <v>6.1125000000000007</v>
      </c>
    </row>
    <row r="33" spans="2:12" ht="15">
      <c r="B33" s="155" t="s">
        <v>138</v>
      </c>
      <c r="C33" s="248">
        <v>40637</v>
      </c>
      <c r="D33" s="248">
        <f>SUM(D11:D19)</f>
        <v>10984707</v>
      </c>
      <c r="E33" s="248">
        <f>SUM(E11:E19)</f>
        <v>8915874</v>
      </c>
      <c r="F33" s="232">
        <f>E33/D33</f>
        <v>0.81166243214316047</v>
      </c>
      <c r="G33" s="248">
        <f>SUM(G11:G19)</f>
        <v>695021</v>
      </c>
      <c r="H33" s="249">
        <f>G33/K33*100%</f>
        <v>0.21906853612110372</v>
      </c>
      <c r="I33" s="248">
        <f>SUM(I11:I19)</f>
        <v>2477598</v>
      </c>
      <c r="J33" s="249">
        <f>I33/K33*100%</f>
        <v>0.78093146387889623</v>
      </c>
      <c r="K33" s="367">
        <f>SUM(I33,G33,)</f>
        <v>3172619</v>
      </c>
      <c r="L33" s="466">
        <f>AVERAGE(L11:L19)</f>
        <v>6.0766666666666671</v>
      </c>
    </row>
    <row r="34" spans="2:12" ht="15">
      <c r="B34" s="155" t="s">
        <v>139</v>
      </c>
      <c r="C34" s="248">
        <v>40637</v>
      </c>
      <c r="D34" s="248">
        <f>SUM(D11:D20)</f>
        <v>12234014</v>
      </c>
      <c r="E34" s="248">
        <f>SUM(E11:E20)</f>
        <v>9728590</v>
      </c>
      <c r="F34" s="232">
        <f>E34/D34</f>
        <v>0.7952083429036455</v>
      </c>
      <c r="G34" s="248">
        <f>SUM(G11:G20)</f>
        <v>757060</v>
      </c>
      <c r="H34" s="249">
        <f>G34/K34*100%</f>
        <v>0.2192815145851201</v>
      </c>
      <c r="I34" s="248">
        <f>SUM(I11:I20)</f>
        <v>2695397</v>
      </c>
      <c r="J34" s="249">
        <f>I34/K34*100%</f>
        <v>0.78071848541487987</v>
      </c>
      <c r="K34" s="367">
        <f>SUM(I34,G34,)</f>
        <v>3452457</v>
      </c>
      <c r="L34" s="466">
        <f>AVERAGE(L11:L20)</f>
        <v>6.0630000000000006</v>
      </c>
    </row>
    <row r="35" spans="2:12" ht="15">
      <c r="B35" s="155" t="s">
        <v>140</v>
      </c>
      <c r="C35" s="248">
        <v>40807</v>
      </c>
      <c r="D35" s="248">
        <f>SUM(D11:D21)</f>
        <v>13449464</v>
      </c>
      <c r="E35" s="248">
        <f>SUM(E11:E21)</f>
        <v>10678035</v>
      </c>
      <c r="F35" s="232">
        <f>E35/D35</f>
        <v>0.79393758740125253</v>
      </c>
      <c r="G35" s="248">
        <f>SUM(G11:G21)</f>
        <v>825652</v>
      </c>
      <c r="H35" s="249">
        <f>G35/K35*100%</f>
        <v>0.21769435696672987</v>
      </c>
      <c r="I35" s="248">
        <f>SUM(I11:I21)</f>
        <v>2967060</v>
      </c>
      <c r="J35" s="249">
        <f>I35/K35*100%</f>
        <v>0.7823056430332701</v>
      </c>
      <c r="K35" s="367">
        <f>SUM(I35,G35,)</f>
        <v>3792712</v>
      </c>
      <c r="L35" s="466">
        <f>AVERAGE(L11:L21)</f>
        <v>6.040909090909091</v>
      </c>
    </row>
    <row r="36" spans="2:12" ht="15">
      <c r="B36" s="155" t="s">
        <v>141</v>
      </c>
      <c r="C36" s="156">
        <v>40908</v>
      </c>
      <c r="D36" s="248">
        <f>SUM(D11:D22)</f>
        <v>14706230</v>
      </c>
      <c r="E36" s="248">
        <f>SUM(E11:E22)</f>
        <v>11696220</v>
      </c>
      <c r="F36" s="232">
        <f>E36/D36</f>
        <v>0.7953241585368922</v>
      </c>
      <c r="G36" s="248">
        <f>SUM(G11:G22)</f>
        <v>887593</v>
      </c>
      <c r="H36" s="249">
        <f>G36/K36*100%</f>
        <v>0.21345939946634729</v>
      </c>
      <c r="I36" s="248">
        <f>SUM(I11:I22)</f>
        <v>3270542</v>
      </c>
      <c r="J36" s="249">
        <f>I36/K36*100%</f>
        <v>0.78654060053365271</v>
      </c>
      <c r="K36" s="367">
        <f>SUM(I36,G36,)</f>
        <v>4158135</v>
      </c>
      <c r="L36" s="466">
        <f>AVERAGE(L11:L22)</f>
        <v>6.0491666666666672</v>
      </c>
    </row>
    <row r="37" spans="2:12">
      <c r="L37" s="5"/>
    </row>
  </sheetData>
  <mergeCells count="7">
    <mergeCell ref="B24:L24"/>
    <mergeCell ref="D8:E8"/>
    <mergeCell ref="G8:K8"/>
    <mergeCell ref="B8:B9"/>
    <mergeCell ref="C8:C9"/>
    <mergeCell ref="L8:L9"/>
    <mergeCell ref="F8:F9"/>
  </mergeCells>
  <phoneticPr fontId="0" type="noConversion"/>
  <pageMargins left="0.47244094488188981" right="0.35433070866141736" top="0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ignoredErrors>
    <ignoredError sqref="D26:E31 I26:L31 L32:L34 D32:E34 I32:I34 D35:E36 I35:L36" formulaRange="1"/>
    <ignoredError sqref="F26:H31 F32:G34 H32:H34 F35:H36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AG73"/>
  <sheetViews>
    <sheetView topLeftCell="O4" zoomScaleNormal="100" workbookViewId="0">
      <selection activeCell="AH23" sqref="AH23"/>
    </sheetView>
  </sheetViews>
  <sheetFormatPr baseColWidth="10" defaultRowHeight="12.75"/>
  <cols>
    <col min="1" max="1" width="40.28515625" style="117" customWidth="1"/>
    <col min="2" max="2" width="8.85546875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9.140625" customWidth="1"/>
    <col min="31" max="31" width="9.140625" style="118" customWidth="1"/>
    <col min="32" max="32" width="9.85546875" customWidth="1"/>
  </cols>
  <sheetData>
    <row r="1" spans="1:33" ht="26.25">
      <c r="P1" s="134" t="s">
        <v>322</v>
      </c>
    </row>
    <row r="2" spans="1:33" s="119" customFormat="1" ht="26.25">
      <c r="F2" s="120"/>
      <c r="G2" s="120"/>
      <c r="H2" s="120"/>
      <c r="P2" s="135"/>
    </row>
    <row r="3" spans="1:33" s="121" customFormat="1" ht="26.25">
      <c r="F3" s="122"/>
      <c r="G3" s="122"/>
      <c r="H3" s="122"/>
      <c r="P3" s="134" t="s">
        <v>297</v>
      </c>
    </row>
    <row r="4" spans="1:33" s="119" customFormat="1" ht="26.25">
      <c r="F4" s="120"/>
      <c r="G4" s="120"/>
      <c r="H4" s="120"/>
      <c r="P4" s="136"/>
    </row>
    <row r="5" spans="1:33" s="121" customFormat="1" ht="23.25">
      <c r="B5" s="382"/>
      <c r="E5" s="122"/>
      <c r="F5" s="122"/>
      <c r="G5" s="122"/>
      <c r="H5" s="122"/>
      <c r="I5" s="122"/>
      <c r="P5" s="135" t="s">
        <v>392</v>
      </c>
    </row>
    <row r="6" spans="1:33" s="121" customFormat="1" ht="18.75" customHeight="1">
      <c r="B6" s="382"/>
      <c r="C6" s="376"/>
      <c r="D6" s="376"/>
      <c r="E6" s="376"/>
      <c r="F6" s="376"/>
      <c r="G6" s="376"/>
      <c r="H6" s="376"/>
      <c r="O6" s="421"/>
      <c r="P6" s="421"/>
      <c r="W6" s="495" t="s">
        <v>393</v>
      </c>
      <c r="X6" s="496"/>
      <c r="Y6" s="496"/>
      <c r="Z6" s="497"/>
      <c r="AA6" s="422"/>
      <c r="AB6" s="376"/>
      <c r="AC6" s="425"/>
      <c r="AD6" s="425"/>
      <c r="AE6" s="425"/>
    </row>
    <row r="7" spans="1:33" s="412" customFormat="1" ht="13.5" customHeight="1">
      <c r="A7" s="408"/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10"/>
      <c r="P7" s="411"/>
      <c r="Q7" s="422"/>
      <c r="R7" s="422"/>
      <c r="S7" s="422"/>
      <c r="T7" s="409"/>
      <c r="U7" s="403"/>
      <c r="V7" s="403"/>
      <c r="W7" s="403"/>
      <c r="X7" s="403"/>
      <c r="Y7" s="403"/>
      <c r="AE7" s="413"/>
    </row>
    <row r="8" spans="1:33" s="138" customFormat="1" ht="16.5" thickBot="1">
      <c r="A8" s="137"/>
      <c r="B8" s="68" t="s">
        <v>300</v>
      </c>
      <c r="C8" s="68" t="s">
        <v>301</v>
      </c>
      <c r="D8" s="68" t="s">
        <v>302</v>
      </c>
      <c r="E8" s="68" t="s">
        <v>303</v>
      </c>
      <c r="F8" s="68" t="s">
        <v>304</v>
      </c>
      <c r="G8" s="68" t="s">
        <v>298</v>
      </c>
      <c r="H8" s="68" t="s">
        <v>299</v>
      </c>
      <c r="I8" s="68" t="s">
        <v>300</v>
      </c>
      <c r="J8" s="68" t="s">
        <v>301</v>
      </c>
      <c r="K8" s="68" t="s">
        <v>302</v>
      </c>
      <c r="L8" s="68" t="s">
        <v>303</v>
      </c>
      <c r="M8" s="68" t="s">
        <v>304</v>
      </c>
      <c r="N8" s="68" t="s">
        <v>298</v>
      </c>
      <c r="O8" s="68" t="s">
        <v>299</v>
      </c>
      <c r="P8" s="68" t="s">
        <v>300</v>
      </c>
      <c r="Q8" s="68" t="s">
        <v>301</v>
      </c>
      <c r="R8" s="68" t="s">
        <v>302</v>
      </c>
      <c r="S8" s="68" t="s">
        <v>303</v>
      </c>
      <c r="T8" s="68" t="s">
        <v>304</v>
      </c>
      <c r="U8" s="68" t="s">
        <v>298</v>
      </c>
      <c r="V8" s="68" t="s">
        <v>299</v>
      </c>
      <c r="W8" s="68" t="s">
        <v>300</v>
      </c>
      <c r="X8" s="68" t="s">
        <v>301</v>
      </c>
      <c r="Y8" s="68" t="s">
        <v>302</v>
      </c>
      <c r="Z8" s="68" t="s">
        <v>303</v>
      </c>
      <c r="AA8" s="68" t="s">
        <v>304</v>
      </c>
      <c r="AB8" s="68" t="s">
        <v>298</v>
      </c>
      <c r="AC8" s="68" t="s">
        <v>299</v>
      </c>
      <c r="AD8" s="68" t="s">
        <v>300</v>
      </c>
      <c r="AE8" s="68" t="s">
        <v>301</v>
      </c>
      <c r="AF8" s="68" t="s">
        <v>302</v>
      </c>
      <c r="AG8" s="235"/>
    </row>
    <row r="9" spans="1:33" s="139" customFormat="1" ht="17.25" thickTop="1" thickBot="1">
      <c r="A9" s="236" t="s">
        <v>305</v>
      </c>
      <c r="B9" s="407">
        <v>1</v>
      </c>
      <c r="C9" s="407">
        <v>2</v>
      </c>
      <c r="D9" s="407">
        <v>3</v>
      </c>
      <c r="E9" s="407">
        <v>4</v>
      </c>
      <c r="F9" s="407">
        <v>5</v>
      </c>
      <c r="G9" s="407">
        <v>6</v>
      </c>
      <c r="H9" s="407">
        <v>7</v>
      </c>
      <c r="I9" s="407">
        <v>8</v>
      </c>
      <c r="J9" s="407">
        <v>9</v>
      </c>
      <c r="K9" s="407">
        <v>10</v>
      </c>
      <c r="L9" s="407">
        <v>11</v>
      </c>
      <c r="M9" s="407">
        <v>12</v>
      </c>
      <c r="N9" s="407">
        <v>13</v>
      </c>
      <c r="O9" s="407">
        <v>14</v>
      </c>
      <c r="P9" s="407">
        <v>15</v>
      </c>
      <c r="Q9" s="407">
        <v>16</v>
      </c>
      <c r="R9" s="407">
        <v>17</v>
      </c>
      <c r="S9" s="407">
        <v>18</v>
      </c>
      <c r="T9" s="407">
        <v>19</v>
      </c>
      <c r="U9" s="407">
        <v>20</v>
      </c>
      <c r="V9" s="407">
        <v>21</v>
      </c>
      <c r="W9" s="407">
        <v>22</v>
      </c>
      <c r="X9" s="407">
        <v>23</v>
      </c>
      <c r="Y9" s="424">
        <v>24</v>
      </c>
      <c r="Z9" s="424">
        <v>25</v>
      </c>
      <c r="AA9" s="407">
        <v>26</v>
      </c>
      <c r="AB9" s="407">
        <v>27</v>
      </c>
      <c r="AC9" s="407">
        <v>28</v>
      </c>
      <c r="AD9" s="407">
        <v>29</v>
      </c>
      <c r="AE9" s="407">
        <v>30</v>
      </c>
      <c r="AF9" s="424">
        <v>31</v>
      </c>
      <c r="AG9" s="371" t="s">
        <v>70</v>
      </c>
    </row>
    <row r="10" spans="1:33" s="138" customFormat="1" ht="16.5" thickTop="1">
      <c r="A10" s="278" t="s">
        <v>306</v>
      </c>
      <c r="B10" s="372">
        <v>0.80589999999999995</v>
      </c>
      <c r="C10" s="373">
        <v>0.73450000000000004</v>
      </c>
      <c r="D10" s="372">
        <v>0.72789999999999999</v>
      </c>
      <c r="E10" s="373">
        <v>0.74350000000000005</v>
      </c>
      <c r="F10" s="372">
        <v>0.76290000000000002</v>
      </c>
      <c r="G10" s="373">
        <v>0.77170000000000005</v>
      </c>
      <c r="H10" s="372">
        <v>0.79339999999999999</v>
      </c>
      <c r="I10" s="373">
        <v>0.78879999999999995</v>
      </c>
      <c r="J10" s="372">
        <v>0.75009999999999999</v>
      </c>
      <c r="K10" s="373">
        <v>0.74029999999999996</v>
      </c>
      <c r="L10" s="372">
        <v>0.72589999999999999</v>
      </c>
      <c r="M10" s="373">
        <v>0.72299999999999998</v>
      </c>
      <c r="N10" s="372">
        <v>0.73880000000000001</v>
      </c>
      <c r="O10" s="373">
        <v>0.76049999999999995</v>
      </c>
      <c r="P10" s="372">
        <v>0.76680000000000004</v>
      </c>
      <c r="Q10" s="373">
        <v>0.74829999999999997</v>
      </c>
      <c r="R10" s="372">
        <v>0.74039999999999995</v>
      </c>
      <c r="S10" s="373">
        <v>0.7399</v>
      </c>
      <c r="T10" s="372">
        <v>0.74850000000000005</v>
      </c>
      <c r="U10" s="373">
        <v>0.77439999999999998</v>
      </c>
      <c r="V10" s="372">
        <v>0.79579999999999995</v>
      </c>
      <c r="W10" s="373">
        <v>0.81769999999999998</v>
      </c>
      <c r="X10" s="372">
        <v>0.8206</v>
      </c>
      <c r="Y10" s="373">
        <v>0.81830000000000003</v>
      </c>
      <c r="Z10" s="372">
        <v>0.83309999999999995</v>
      </c>
      <c r="AA10" s="373">
        <v>0.85699999999999998</v>
      </c>
      <c r="AB10" s="372">
        <v>0.88060000000000005</v>
      </c>
      <c r="AC10" s="373">
        <v>0.91390000000000005</v>
      </c>
      <c r="AD10" s="372">
        <v>0.93300000000000005</v>
      </c>
      <c r="AE10" s="372">
        <v>0.94330000000000003</v>
      </c>
      <c r="AF10" s="372">
        <v>0.94730000000000003</v>
      </c>
      <c r="AG10" s="426">
        <v>0.81020000000000003</v>
      </c>
    </row>
    <row r="11" spans="1:33" s="138" customFormat="1" ht="15.75">
      <c r="A11" s="279" t="s">
        <v>307</v>
      </c>
      <c r="B11" s="374">
        <v>0.92889999999999995</v>
      </c>
      <c r="C11" s="375">
        <v>0.89410000000000001</v>
      </c>
      <c r="D11" s="374">
        <v>0.90039999999999998</v>
      </c>
      <c r="E11" s="375">
        <v>0.89600000000000002</v>
      </c>
      <c r="F11" s="374">
        <v>0.90749999999999997</v>
      </c>
      <c r="G11" s="375">
        <v>0.92400000000000004</v>
      </c>
      <c r="H11" s="374">
        <v>0.92759999999999998</v>
      </c>
      <c r="I11" s="375">
        <v>0.91820000000000002</v>
      </c>
      <c r="J11" s="374">
        <v>0.92149999999999999</v>
      </c>
      <c r="K11" s="375">
        <v>0.89080000000000004</v>
      </c>
      <c r="L11" s="374">
        <v>0.88500000000000001</v>
      </c>
      <c r="M11" s="375">
        <v>0.89419999999999999</v>
      </c>
      <c r="N11" s="374">
        <v>0.90669999999999995</v>
      </c>
      <c r="O11" s="375">
        <v>0.91159999999999997</v>
      </c>
      <c r="P11" s="374">
        <v>0.91700000000000004</v>
      </c>
      <c r="Q11" s="375">
        <v>0.8639</v>
      </c>
      <c r="R11" s="374">
        <v>0.8458</v>
      </c>
      <c r="S11" s="375">
        <v>0.84519999999999995</v>
      </c>
      <c r="T11" s="374">
        <v>0.85570000000000002</v>
      </c>
      <c r="U11" s="375">
        <v>0.87260000000000004</v>
      </c>
      <c r="V11" s="374">
        <v>0.90369999999999995</v>
      </c>
      <c r="W11" s="375">
        <v>0.94510000000000005</v>
      </c>
      <c r="X11" s="374">
        <v>0.95960000000000001</v>
      </c>
      <c r="Y11" s="375">
        <v>0.91659999999999997</v>
      </c>
      <c r="Z11" s="374">
        <v>0.93769999999999998</v>
      </c>
      <c r="AA11" s="375">
        <v>0.9597</v>
      </c>
      <c r="AB11" s="374">
        <v>0.96079999999999999</v>
      </c>
      <c r="AC11" s="375">
        <v>0.96550000000000002</v>
      </c>
      <c r="AD11" s="374">
        <v>0.96630000000000005</v>
      </c>
      <c r="AE11" s="374">
        <v>0.96550000000000002</v>
      </c>
      <c r="AF11" s="374">
        <v>0.95150000000000001</v>
      </c>
      <c r="AG11" s="426">
        <v>0.91420000000000001</v>
      </c>
    </row>
    <row r="12" spans="1:33" s="138" customFormat="1" ht="15.75">
      <c r="A12" s="280" t="s">
        <v>308</v>
      </c>
      <c r="B12" s="374">
        <v>0.8206</v>
      </c>
      <c r="C12" s="375">
        <v>0.70120000000000005</v>
      </c>
      <c r="D12" s="374">
        <v>0.70499999999999996</v>
      </c>
      <c r="E12" s="375">
        <v>0.70479999999999998</v>
      </c>
      <c r="F12" s="374">
        <v>0.70840000000000003</v>
      </c>
      <c r="G12" s="375">
        <v>0.75029999999999997</v>
      </c>
      <c r="H12" s="374">
        <v>0.79220000000000002</v>
      </c>
      <c r="I12" s="375">
        <v>0.7903</v>
      </c>
      <c r="J12" s="374">
        <v>0.72019999999999995</v>
      </c>
      <c r="K12" s="375">
        <v>0.66239999999999999</v>
      </c>
      <c r="L12" s="374">
        <v>0.64949999999999997</v>
      </c>
      <c r="M12" s="375">
        <v>0.6613</v>
      </c>
      <c r="N12" s="374">
        <v>0.6865</v>
      </c>
      <c r="O12" s="375">
        <v>0.71499999999999997</v>
      </c>
      <c r="P12" s="374">
        <v>0.74319999999999997</v>
      </c>
      <c r="Q12" s="375">
        <v>0.70799999999999996</v>
      </c>
      <c r="R12" s="374">
        <v>0.7107</v>
      </c>
      <c r="S12" s="375">
        <v>0.71750000000000003</v>
      </c>
      <c r="T12" s="374">
        <v>0.72099999999999997</v>
      </c>
      <c r="U12" s="375">
        <v>0.7601</v>
      </c>
      <c r="V12" s="374">
        <v>0.78420000000000001</v>
      </c>
      <c r="W12" s="375">
        <v>0.7954</v>
      </c>
      <c r="X12" s="374">
        <v>0.78949999999999998</v>
      </c>
      <c r="Y12" s="375">
        <v>0.78779999999999994</v>
      </c>
      <c r="Z12" s="374">
        <v>0.80689999999999995</v>
      </c>
      <c r="AA12" s="375">
        <v>0.81430000000000002</v>
      </c>
      <c r="AB12" s="374">
        <v>0.83199999999999996</v>
      </c>
      <c r="AC12" s="375">
        <v>0.87009999999999998</v>
      </c>
      <c r="AD12" s="374">
        <v>0.92669999999999997</v>
      </c>
      <c r="AE12" s="374">
        <v>0.94810000000000005</v>
      </c>
      <c r="AF12" s="374">
        <v>0.93369999999999997</v>
      </c>
      <c r="AG12" s="426">
        <v>0.7651</v>
      </c>
    </row>
    <row r="13" spans="1:33" s="138" customFormat="1" ht="15.75">
      <c r="A13" s="281" t="s">
        <v>309</v>
      </c>
      <c r="B13" s="374">
        <v>0.69730000000000003</v>
      </c>
      <c r="C13" s="375">
        <v>0.59189999999999998</v>
      </c>
      <c r="D13" s="374">
        <v>0.57240000000000002</v>
      </c>
      <c r="E13" s="375">
        <v>0.57679999999999998</v>
      </c>
      <c r="F13" s="374">
        <v>0.58620000000000005</v>
      </c>
      <c r="G13" s="375">
        <v>0.6149</v>
      </c>
      <c r="H13" s="374">
        <v>0.66449999999999998</v>
      </c>
      <c r="I13" s="375">
        <v>0.67369999999999997</v>
      </c>
      <c r="J13" s="374">
        <v>0.63600000000000001</v>
      </c>
      <c r="K13" s="375">
        <v>0.59860000000000002</v>
      </c>
      <c r="L13" s="374">
        <v>0.56469999999999998</v>
      </c>
      <c r="M13" s="375">
        <v>0.57189999999999996</v>
      </c>
      <c r="N13" s="374">
        <v>0.59609999999999996</v>
      </c>
      <c r="O13" s="375">
        <v>0.64300000000000002</v>
      </c>
      <c r="P13" s="374">
        <v>0.67959999999999998</v>
      </c>
      <c r="Q13" s="375">
        <v>0.6552</v>
      </c>
      <c r="R13" s="374">
        <v>0.66080000000000005</v>
      </c>
      <c r="S13" s="375">
        <v>0.65300000000000002</v>
      </c>
      <c r="T13" s="374">
        <v>0.65080000000000005</v>
      </c>
      <c r="U13" s="375">
        <v>0.66490000000000005</v>
      </c>
      <c r="V13" s="374">
        <v>0.70620000000000005</v>
      </c>
      <c r="W13" s="375">
        <v>0.72860000000000003</v>
      </c>
      <c r="X13" s="374">
        <v>0.75829999999999997</v>
      </c>
      <c r="Y13" s="375">
        <v>0.77859999999999996</v>
      </c>
      <c r="Z13" s="374">
        <v>0.8115</v>
      </c>
      <c r="AA13" s="375">
        <v>0.84240000000000004</v>
      </c>
      <c r="AB13" s="374">
        <v>0.87309999999999999</v>
      </c>
      <c r="AC13" s="375">
        <v>0.9143</v>
      </c>
      <c r="AD13" s="374">
        <v>0.92349999999999999</v>
      </c>
      <c r="AE13" s="374">
        <v>0.93220000000000003</v>
      </c>
      <c r="AF13" s="374">
        <v>0.95179999999999998</v>
      </c>
      <c r="AG13" s="426">
        <v>0.70230000000000004</v>
      </c>
    </row>
    <row r="14" spans="1:33" s="138" customFormat="1" ht="15.75">
      <c r="A14" s="282" t="s">
        <v>310</v>
      </c>
      <c r="B14" s="374">
        <v>0.82569999999999999</v>
      </c>
      <c r="C14" s="375">
        <v>0.75919999999999999</v>
      </c>
      <c r="D14" s="374">
        <v>0.75509999999999999</v>
      </c>
      <c r="E14" s="375">
        <v>0.77270000000000005</v>
      </c>
      <c r="F14" s="374">
        <v>0.79369999999999996</v>
      </c>
      <c r="G14" s="375">
        <v>0.79890000000000005</v>
      </c>
      <c r="H14" s="374">
        <v>0.81569999999999998</v>
      </c>
      <c r="I14" s="375">
        <v>0.80879999999999996</v>
      </c>
      <c r="J14" s="374">
        <v>0.77</v>
      </c>
      <c r="K14" s="375">
        <v>0.76490000000000002</v>
      </c>
      <c r="L14" s="374">
        <v>0.75390000000000001</v>
      </c>
      <c r="M14" s="375">
        <v>0.74929999999999997</v>
      </c>
      <c r="N14" s="374">
        <v>0.76349999999999996</v>
      </c>
      <c r="O14" s="375">
        <v>0.78090000000000004</v>
      </c>
      <c r="P14" s="374">
        <v>0.78210000000000002</v>
      </c>
      <c r="Q14" s="375">
        <v>0.76449999999999996</v>
      </c>
      <c r="R14" s="374">
        <v>0.75429999999999997</v>
      </c>
      <c r="S14" s="375">
        <v>0.755</v>
      </c>
      <c r="T14" s="374">
        <v>0.76559999999999995</v>
      </c>
      <c r="U14" s="375">
        <v>0.79359999999999997</v>
      </c>
      <c r="V14" s="374">
        <v>0.8115</v>
      </c>
      <c r="W14" s="375">
        <v>0.83320000000000005</v>
      </c>
      <c r="X14" s="374">
        <v>0.83150000000000002</v>
      </c>
      <c r="Y14" s="375">
        <v>0.82530000000000003</v>
      </c>
      <c r="Z14" s="374">
        <v>0.83689999999999998</v>
      </c>
      <c r="AA14" s="375">
        <v>0.85950000000000004</v>
      </c>
      <c r="AB14" s="374">
        <v>0.88200000000000001</v>
      </c>
      <c r="AC14" s="375">
        <v>0.91379999999999995</v>
      </c>
      <c r="AD14" s="374">
        <v>0.93459999999999999</v>
      </c>
      <c r="AE14" s="374">
        <v>0.94520000000000004</v>
      </c>
      <c r="AF14" s="374">
        <v>0.94650000000000001</v>
      </c>
      <c r="AG14" s="426">
        <v>0.8256</v>
      </c>
    </row>
    <row r="15" spans="1:33" s="138" customFormat="1" ht="15.75">
      <c r="A15" s="283" t="s">
        <v>311</v>
      </c>
      <c r="B15" s="374">
        <v>0.65480000000000005</v>
      </c>
      <c r="C15" s="375">
        <v>0.52569999999999995</v>
      </c>
      <c r="D15" s="374">
        <v>0.51549999999999996</v>
      </c>
      <c r="E15" s="375">
        <v>0.50170000000000003</v>
      </c>
      <c r="F15" s="374">
        <v>0.49740000000000001</v>
      </c>
      <c r="G15" s="375">
        <v>0.53059999999999996</v>
      </c>
      <c r="H15" s="374">
        <v>0.5635</v>
      </c>
      <c r="I15" s="375">
        <v>0.57079999999999997</v>
      </c>
      <c r="J15" s="374">
        <v>0.50849999999999995</v>
      </c>
      <c r="K15" s="375">
        <v>0.46150000000000002</v>
      </c>
      <c r="L15" s="374">
        <v>0.44440000000000002</v>
      </c>
      <c r="M15" s="375">
        <v>0.50170000000000003</v>
      </c>
      <c r="N15" s="374">
        <v>0.52070000000000005</v>
      </c>
      <c r="O15" s="375">
        <v>0.57569999999999999</v>
      </c>
      <c r="P15" s="374">
        <v>0.59770000000000001</v>
      </c>
      <c r="Q15" s="375">
        <v>0.5343</v>
      </c>
      <c r="R15" s="374">
        <v>0.52229999999999999</v>
      </c>
      <c r="S15" s="375">
        <v>0.52039999999999997</v>
      </c>
      <c r="T15" s="374">
        <v>0.51659999999999995</v>
      </c>
      <c r="U15" s="375">
        <v>0.5363</v>
      </c>
      <c r="V15" s="374">
        <v>0.59770000000000001</v>
      </c>
      <c r="W15" s="375">
        <v>0.59650000000000003</v>
      </c>
      <c r="X15" s="374">
        <v>0.63239999999999996</v>
      </c>
      <c r="Y15" s="375">
        <v>0.6502</v>
      </c>
      <c r="Z15" s="374">
        <v>0.69730000000000003</v>
      </c>
      <c r="AA15" s="375">
        <v>0.72870000000000001</v>
      </c>
      <c r="AB15" s="374">
        <v>0.78739999999999999</v>
      </c>
      <c r="AC15" s="375">
        <v>0.85540000000000005</v>
      </c>
      <c r="AD15" s="374">
        <v>0.8911</v>
      </c>
      <c r="AE15" s="374">
        <v>0.91169999999999995</v>
      </c>
      <c r="AF15" s="374">
        <v>0.93389999999999995</v>
      </c>
      <c r="AG15" s="426">
        <v>0.60909999999999997</v>
      </c>
    </row>
    <row r="16" spans="1:33" s="127" customFormat="1" ht="14.85" customHeight="1">
      <c r="A16" s="125"/>
      <c r="B16" s="126"/>
      <c r="C16" s="124"/>
      <c r="D16" s="126"/>
      <c r="E16" s="113"/>
      <c r="F16" s="126"/>
      <c r="G16" s="126"/>
      <c r="H16" s="126"/>
      <c r="I16" s="126"/>
      <c r="J16" s="126"/>
      <c r="K16" s="126"/>
      <c r="L16" s="126"/>
      <c r="M16" s="123"/>
      <c r="N16" s="126"/>
      <c r="O16" s="126"/>
      <c r="P16" s="126"/>
      <c r="Q16" s="126"/>
      <c r="R16" s="126"/>
      <c r="S16" s="126"/>
      <c r="T16" s="126"/>
      <c r="U16" s="126"/>
      <c r="V16" s="126"/>
      <c r="W16" s="123"/>
      <c r="X16" s="126"/>
      <c r="Y16" s="126"/>
      <c r="Z16" s="126"/>
      <c r="AA16" s="126"/>
      <c r="AB16" s="126"/>
      <c r="AC16" s="126"/>
      <c r="AD16" s="126"/>
    </row>
    <row r="17" spans="3:32" ht="14.85" customHeight="1">
      <c r="C17" s="113"/>
      <c r="G17" s="113"/>
      <c r="X17" s="114"/>
    </row>
    <row r="18" spans="3:32" ht="14.25">
      <c r="C18" s="113"/>
    </row>
    <row r="23" spans="3:32">
      <c r="AF23" s="117" t="s">
        <v>410</v>
      </c>
    </row>
    <row r="40" spans="1:31" s="1" customFormat="1">
      <c r="A40" s="128"/>
      <c r="AE40" s="129"/>
    </row>
    <row r="41" spans="1:31" s="1" customFormat="1">
      <c r="A41" s="128"/>
      <c r="AE41" s="129"/>
    </row>
    <row r="42" spans="1:31" s="1" customFormat="1">
      <c r="A42" s="128"/>
      <c r="AE42" s="129"/>
    </row>
    <row r="43" spans="1:31" s="1" customFormat="1">
      <c r="A43" s="128"/>
      <c r="AE43" s="129"/>
    </row>
    <row r="44" spans="1:31" s="1" customFormat="1">
      <c r="A44" s="128"/>
      <c r="AE44" s="129"/>
    </row>
    <row r="45" spans="1:31" s="1" customFormat="1">
      <c r="A45" s="128"/>
      <c r="AE45" s="129"/>
    </row>
    <row r="46" spans="1:31" s="1" customFormat="1">
      <c r="A46" s="128"/>
      <c r="AE46" s="129"/>
    </row>
    <row r="47" spans="1:31" s="1" customFormat="1">
      <c r="A47" s="128"/>
      <c r="AE47" s="129"/>
    </row>
    <row r="48" spans="1:31" s="1" customFormat="1">
      <c r="A48" s="128"/>
      <c r="AE48" s="129"/>
    </row>
    <row r="49" spans="1:31" s="1" customFormat="1">
      <c r="A49" s="128"/>
      <c r="AE49" s="129"/>
    </row>
    <row r="50" spans="1:31" s="1" customFormat="1">
      <c r="A50" s="128"/>
      <c r="AE50" s="129"/>
    </row>
    <row r="51" spans="1:31" s="1" customFormat="1">
      <c r="A51" s="128"/>
      <c r="AE51" s="129"/>
    </row>
    <row r="52" spans="1:31" s="1" customFormat="1">
      <c r="A52" s="128"/>
      <c r="AE52" s="129"/>
    </row>
    <row r="53" spans="1:31" s="1" customFormat="1">
      <c r="A53" s="128"/>
      <c r="AE53" s="129"/>
    </row>
    <row r="54" spans="1:31" s="1" customFormat="1">
      <c r="A54" s="128"/>
      <c r="AE54" s="129"/>
    </row>
    <row r="55" spans="1:31" s="1" customFormat="1">
      <c r="A55" s="128"/>
      <c r="AE55" s="129"/>
    </row>
    <row r="56" spans="1:31" s="1" customFormat="1">
      <c r="A56" s="128"/>
      <c r="AE56" s="129"/>
    </row>
    <row r="57" spans="1:31" s="1" customFormat="1">
      <c r="A57" s="128"/>
      <c r="AE57" s="129"/>
    </row>
    <row r="58" spans="1:31" s="1" customFormat="1">
      <c r="A58" s="128"/>
      <c r="AE58" s="129"/>
    </row>
    <row r="59" spans="1:31" s="1" customFormat="1">
      <c r="A59" s="128"/>
      <c r="AE59" s="129"/>
    </row>
    <row r="60" spans="1:31" s="1" customFormat="1">
      <c r="A60" s="128"/>
      <c r="AE60" s="129"/>
    </row>
    <row r="61" spans="1:31" s="1" customFormat="1">
      <c r="A61" s="128"/>
      <c r="AE61" s="129"/>
    </row>
    <row r="62" spans="1:31" s="1" customFormat="1">
      <c r="A62" s="128"/>
      <c r="AE62" s="129"/>
    </row>
    <row r="63" spans="1:31" s="1" customFormat="1">
      <c r="A63" s="128"/>
      <c r="AE63" s="129"/>
    </row>
    <row r="64" spans="1:31" s="1" customFormat="1">
      <c r="A64" s="128"/>
      <c r="AE64" s="129"/>
    </row>
    <row r="65" spans="1:31" s="1" customFormat="1">
      <c r="A65" s="128"/>
      <c r="AE65" s="129"/>
    </row>
    <row r="66" spans="1:31" s="1" customFormat="1">
      <c r="A66" s="128"/>
      <c r="AE66" s="129"/>
    </row>
    <row r="67" spans="1:31" s="1" customFormat="1">
      <c r="A67" s="128"/>
      <c r="AE67" s="129"/>
    </row>
    <row r="68" spans="1:31" s="1" customFormat="1">
      <c r="A68" s="128"/>
      <c r="AE68" s="129"/>
    </row>
    <row r="69" spans="1:31" s="1" customFormat="1">
      <c r="A69" s="128"/>
      <c r="AE69" s="129"/>
    </row>
    <row r="70" spans="1:31" s="1" customFormat="1">
      <c r="A70" s="128"/>
      <c r="AE70" s="129"/>
    </row>
    <row r="71" spans="1:31" s="1" customFormat="1">
      <c r="A71" s="128"/>
      <c r="AE71" s="129"/>
    </row>
    <row r="72" spans="1:31" s="1" customFormat="1">
      <c r="A72" s="128"/>
      <c r="AE72" s="129"/>
    </row>
    <row r="73" spans="1:31" s="1" customFormat="1">
      <c r="A73" s="128"/>
      <c r="AE73" s="129"/>
    </row>
  </sheetData>
  <mergeCells count="1">
    <mergeCell ref="W6:Z6"/>
  </mergeCells>
  <phoneticPr fontId="0" type="noConversion"/>
  <pageMargins left="0.31496062992125984" right="0.55118110236220474" top="0" bottom="0.55118110236220474" header="0" footer="0.6692913385826772"/>
  <pageSetup scale="40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B20"/>
  <sheetViews>
    <sheetView workbookViewId="0">
      <selection activeCell="O17" sqref="O17"/>
    </sheetView>
  </sheetViews>
  <sheetFormatPr baseColWidth="10" defaultRowHeight="15.75"/>
  <cols>
    <col min="1" max="1" width="3.28515625" style="137" customWidth="1"/>
    <col min="2" max="2" width="33.42578125" style="137" customWidth="1"/>
    <col min="3" max="9" width="11.7109375" style="137" customWidth="1"/>
    <col min="10" max="10" width="10.85546875" style="137" customWidth="1"/>
    <col min="11" max="11" width="8.42578125" style="434" customWidth="1"/>
    <col min="12" max="12" width="8.42578125" style="137" customWidth="1"/>
    <col min="13" max="13" width="8.28515625" style="137" customWidth="1"/>
    <col min="14" max="14" width="8.85546875" style="137" customWidth="1"/>
    <col min="15" max="15" width="14.7109375" style="427" customWidth="1"/>
    <col min="16" max="16" width="11.7109375" style="137" customWidth="1"/>
    <col min="17" max="18" width="15.7109375" style="137" customWidth="1"/>
    <col min="19" max="16384" width="11.42578125" style="137"/>
  </cols>
  <sheetData>
    <row r="1" spans="2:236" s="427" customFormat="1" ht="26.25">
      <c r="G1" s="132"/>
      <c r="H1" s="132"/>
      <c r="I1" s="134" t="s">
        <v>411</v>
      </c>
      <c r="K1" s="428"/>
    </row>
    <row r="2" spans="2:236" s="427" customFormat="1" ht="23.25">
      <c r="G2" s="132"/>
      <c r="H2" s="132"/>
      <c r="I2" s="135" t="s">
        <v>412</v>
      </c>
      <c r="K2" s="428"/>
    </row>
    <row r="3" spans="2:236" s="427" customFormat="1" ht="26.25">
      <c r="G3" s="132"/>
      <c r="H3" s="132"/>
      <c r="I3" s="134" t="s">
        <v>413</v>
      </c>
      <c r="K3" s="428"/>
    </row>
    <row r="4" spans="2:236" s="132" customFormat="1" ht="23.25">
      <c r="I4" s="136"/>
      <c r="K4" s="429"/>
    </row>
    <row r="5" spans="2:236" s="427" customFormat="1" ht="23.25">
      <c r="G5" s="132"/>
      <c r="H5" s="132"/>
      <c r="I5" s="135" t="s">
        <v>414</v>
      </c>
      <c r="K5" s="428"/>
      <c r="IB5" s="428"/>
    </row>
    <row r="6" spans="2:236" s="427" customFormat="1" ht="7.5" customHeight="1">
      <c r="G6" s="132"/>
      <c r="H6" s="132"/>
      <c r="J6" s="132"/>
      <c r="K6" s="428"/>
    </row>
    <row r="7" spans="2:236" s="427" customFormat="1" ht="12.75" customHeight="1">
      <c r="G7" s="132"/>
      <c r="H7" s="132"/>
      <c r="I7" s="132"/>
      <c r="K7" s="428"/>
      <c r="L7" s="410"/>
      <c r="M7" s="430"/>
    </row>
    <row r="8" spans="2:236" ht="6.75" customHeight="1">
      <c r="E8" s="431"/>
      <c r="G8" s="432"/>
      <c r="H8" s="433"/>
      <c r="L8" s="435"/>
      <c r="M8" s="436"/>
    </row>
    <row r="9" spans="2:236" s="439" customFormat="1">
      <c r="B9" s="437" t="s">
        <v>66</v>
      </c>
      <c r="C9" s="437" t="s">
        <v>235</v>
      </c>
      <c r="D9" s="437" t="s">
        <v>236</v>
      </c>
      <c r="E9" s="437" t="s">
        <v>237</v>
      </c>
      <c r="F9" s="437" t="s">
        <v>238</v>
      </c>
      <c r="G9" s="437" t="s">
        <v>239</v>
      </c>
      <c r="H9" s="437" t="s">
        <v>241</v>
      </c>
      <c r="I9" s="437" t="s">
        <v>240</v>
      </c>
      <c r="J9" s="437" t="s">
        <v>242</v>
      </c>
      <c r="K9" s="437" t="s">
        <v>415</v>
      </c>
      <c r="L9" s="437" t="s">
        <v>244</v>
      </c>
      <c r="M9" s="437" t="s">
        <v>245</v>
      </c>
      <c r="N9" s="437" t="s">
        <v>246</v>
      </c>
      <c r="O9" s="438" t="s">
        <v>416</v>
      </c>
    </row>
    <row r="10" spans="2:236" s="444" customFormat="1" ht="7.5" customHeight="1">
      <c r="B10" s="440"/>
      <c r="C10" s="441"/>
      <c r="D10" s="441"/>
      <c r="E10" s="441"/>
      <c r="F10" s="441"/>
      <c r="G10" s="441"/>
      <c r="H10" s="441"/>
      <c r="I10" s="441"/>
      <c r="J10" s="441"/>
      <c r="K10" s="442"/>
      <c r="L10" s="441"/>
      <c r="M10" s="441"/>
      <c r="N10" s="441"/>
      <c r="O10" s="443"/>
    </row>
    <row r="11" spans="2:236" ht="20.100000000000001" customHeight="1">
      <c r="B11" s="445" t="s">
        <v>306</v>
      </c>
      <c r="C11" s="446">
        <v>0.85929999999999995</v>
      </c>
      <c r="D11" s="446">
        <v>0.90210000000000001</v>
      </c>
      <c r="E11" s="446">
        <v>0.88880000000000003</v>
      </c>
      <c r="F11" s="446">
        <v>0.86360000000000003</v>
      </c>
      <c r="G11" s="447">
        <v>0.77900000000000003</v>
      </c>
      <c r="H11" s="447">
        <v>0.7631</v>
      </c>
      <c r="I11" s="447">
        <v>0.8528</v>
      </c>
      <c r="J11" s="447">
        <v>0.78310000000000002</v>
      </c>
      <c r="K11" s="447">
        <v>0.61570000000000003</v>
      </c>
      <c r="L11" s="447">
        <v>0.65049999999999997</v>
      </c>
      <c r="M11" s="446">
        <v>0.78110000000000002</v>
      </c>
      <c r="N11" s="446">
        <v>0.81020000000000003</v>
      </c>
      <c r="O11" s="446">
        <v>0.79530000000000001</v>
      </c>
      <c r="P11" s="448"/>
      <c r="Q11" s="449"/>
    </row>
    <row r="12" spans="2:236" ht="20.100000000000001" customHeight="1">
      <c r="B12" s="450" t="s">
        <v>307</v>
      </c>
      <c r="C12" s="451">
        <v>0.91339999999999999</v>
      </c>
      <c r="D12" s="451">
        <v>0.93106428571428546</v>
      </c>
      <c r="E12" s="451">
        <v>0.91559999999999997</v>
      </c>
      <c r="F12" s="451">
        <v>0.91544666666666674</v>
      </c>
      <c r="G12" s="452">
        <v>0.87380000000000002</v>
      </c>
      <c r="H12" s="452">
        <v>0.86299999999999999</v>
      </c>
      <c r="I12" s="452">
        <v>0.92669999999999997</v>
      </c>
      <c r="J12" s="452">
        <v>0.87127419354838731</v>
      </c>
      <c r="K12" s="452">
        <v>0.71650000000000003</v>
      </c>
      <c r="L12" s="452">
        <v>0.76880000000000004</v>
      </c>
      <c r="M12" s="451">
        <v>0.88880000000000003</v>
      </c>
      <c r="N12" s="451">
        <v>0.91420000000000001</v>
      </c>
      <c r="O12" s="446">
        <v>0.87490000000000001</v>
      </c>
      <c r="P12" s="448"/>
      <c r="Q12" s="453"/>
    </row>
    <row r="13" spans="2:236" ht="20.100000000000001" customHeight="1">
      <c r="B13" s="454" t="s">
        <v>308</v>
      </c>
      <c r="C13" s="451">
        <v>0.82889999999999997</v>
      </c>
      <c r="D13" s="451">
        <v>0.84237499999999987</v>
      </c>
      <c r="E13" s="451">
        <v>0.84260000000000002</v>
      </c>
      <c r="F13" s="451">
        <v>0.81293333333333329</v>
      </c>
      <c r="G13" s="452">
        <v>0.6996</v>
      </c>
      <c r="H13" s="452">
        <v>0.67530000000000001</v>
      </c>
      <c r="I13" s="452">
        <v>0.79679999999999995</v>
      </c>
      <c r="J13" s="452">
        <v>0.70489354838709684</v>
      </c>
      <c r="K13" s="452">
        <v>0.55710000000000004</v>
      </c>
      <c r="L13" s="452">
        <v>0.58230000000000004</v>
      </c>
      <c r="M13" s="451">
        <v>0.72909999999999997</v>
      </c>
      <c r="N13" s="451">
        <v>0.7651</v>
      </c>
      <c r="O13" s="446">
        <v>0.73640000000000005</v>
      </c>
      <c r="P13" s="448"/>
      <c r="Q13" s="455"/>
    </row>
    <row r="14" spans="2:236" ht="20.100000000000001" customHeight="1">
      <c r="B14" s="456" t="s">
        <v>309</v>
      </c>
      <c r="C14" s="451">
        <v>0.79959999999999998</v>
      </c>
      <c r="D14" s="451">
        <v>0.82330000000000003</v>
      </c>
      <c r="E14" s="451">
        <v>0.81479999999999997</v>
      </c>
      <c r="F14" s="451">
        <v>0.69125000000000014</v>
      </c>
      <c r="G14" s="452">
        <v>0.57779999999999998</v>
      </c>
      <c r="H14" s="452">
        <v>0.57110000000000005</v>
      </c>
      <c r="I14" s="452">
        <v>0.74939999999999996</v>
      </c>
      <c r="J14" s="452">
        <v>0.62079032258064504</v>
      </c>
      <c r="K14" s="452">
        <v>0.43240000000000001</v>
      </c>
      <c r="L14" s="452">
        <v>0.44869999999999999</v>
      </c>
      <c r="M14" s="451">
        <v>0.65369999999999995</v>
      </c>
      <c r="N14" s="451">
        <v>0.70230000000000004</v>
      </c>
      <c r="O14" s="446">
        <v>0.65710000000000002</v>
      </c>
      <c r="P14" s="448"/>
      <c r="Q14" s="457"/>
    </row>
    <row r="15" spans="2:236" s="432" customFormat="1" ht="20.100000000000001" customHeight="1">
      <c r="B15" s="458" t="s">
        <v>310</v>
      </c>
      <c r="C15" s="451">
        <v>0.87050000000000005</v>
      </c>
      <c r="D15" s="451">
        <v>0.91459999999999997</v>
      </c>
      <c r="E15" s="451">
        <v>0.90259999999999996</v>
      </c>
      <c r="F15" s="451">
        <v>0.89410000000000001</v>
      </c>
      <c r="G15" s="459">
        <v>0.81159999999999999</v>
      </c>
      <c r="H15" s="452">
        <v>0.79369999999999996</v>
      </c>
      <c r="I15" s="452">
        <v>0.86850000000000005</v>
      </c>
      <c r="J15" s="452">
        <v>0.81040000000000001</v>
      </c>
      <c r="K15" s="452">
        <v>0.64419999999999999</v>
      </c>
      <c r="L15" s="452">
        <v>0.68540000000000001</v>
      </c>
      <c r="M15" s="451">
        <v>0.8044</v>
      </c>
      <c r="N15" s="451">
        <v>0.8256</v>
      </c>
      <c r="O15" s="446">
        <v>0.81879999999999997</v>
      </c>
      <c r="P15" s="448"/>
      <c r="Q15" s="460"/>
    </row>
    <row r="16" spans="2:236" s="432" customFormat="1" ht="20.100000000000001" customHeight="1">
      <c r="B16" s="461" t="s">
        <v>417</v>
      </c>
      <c r="C16" s="451">
        <v>0.73870000000000002</v>
      </c>
      <c r="D16" s="451">
        <v>0.77396428571428555</v>
      </c>
      <c r="E16" s="451">
        <v>0.76029999999999998</v>
      </c>
      <c r="F16" s="451">
        <v>0.59138666666666673</v>
      </c>
      <c r="G16" s="452">
        <v>0.47149999999999997</v>
      </c>
      <c r="H16" s="452">
        <v>0.42520000000000002</v>
      </c>
      <c r="I16" s="452">
        <v>0.61099999999999999</v>
      </c>
      <c r="J16" s="452">
        <v>0.49013870967741946</v>
      </c>
      <c r="K16" s="452">
        <v>0.37840000000000001</v>
      </c>
      <c r="L16" s="452">
        <v>0.3649</v>
      </c>
      <c r="M16" s="451">
        <v>0.53559999999999997</v>
      </c>
      <c r="N16" s="451">
        <v>0.60909999999999997</v>
      </c>
      <c r="O16" s="446">
        <v>0.5625</v>
      </c>
      <c r="P16" s="448"/>
      <c r="Q16" s="460"/>
    </row>
    <row r="17" spans="2:17">
      <c r="B17" s="462"/>
      <c r="P17" s="463"/>
      <c r="Q17" s="464"/>
    </row>
    <row r="18" spans="2:17">
      <c r="P18" s="463"/>
      <c r="Q18" s="465"/>
    </row>
    <row r="19" spans="2:17">
      <c r="L19" s="434"/>
    </row>
    <row r="20" spans="2:17">
      <c r="L20" s="434"/>
    </row>
  </sheetData>
  <pageMargins left="0" right="0" top="0" bottom="0" header="0" footer="0"/>
  <pageSetup scale="74" orientation="landscape" r:id="rId1"/>
  <headerFooter>
    <oddFooter>&amp;CBARÓMETRO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/>
  <dimension ref="A1:P33"/>
  <sheetViews>
    <sheetView zoomScaleNormal="100" workbookViewId="0">
      <selection activeCell="Q38" sqref="Q38"/>
    </sheetView>
  </sheetViews>
  <sheetFormatPr baseColWidth="10" defaultRowHeight="12.75"/>
  <cols>
    <col min="1" max="1" width="4.7109375" style="7" customWidth="1"/>
    <col min="2" max="2" width="16.7109375" style="7" customWidth="1"/>
    <col min="3" max="4" width="9.140625" style="7" customWidth="1"/>
    <col min="5" max="5" width="10.140625" style="7" bestFit="1" customWidth="1"/>
    <col min="6" max="6" width="9.140625" style="7" customWidth="1"/>
    <col min="7" max="7" width="9.7109375" style="7" customWidth="1"/>
    <col min="8" max="8" width="9.140625" style="7" customWidth="1"/>
    <col min="9" max="9" width="10.140625" style="7" customWidth="1"/>
    <col min="10" max="10" width="8.85546875" style="7" customWidth="1"/>
    <col min="11" max="11" width="9.140625" style="7" bestFit="1" customWidth="1"/>
    <col min="12" max="12" width="9.140625" style="7" customWidth="1"/>
    <col min="13" max="16384" width="11.42578125" style="7"/>
  </cols>
  <sheetData>
    <row r="1" spans="1:16" ht="31.5">
      <c r="A1" s="38"/>
      <c r="F1" s="498" t="s">
        <v>40</v>
      </c>
      <c r="G1" s="498"/>
      <c r="H1" s="498"/>
      <c r="I1" s="498"/>
      <c r="J1" s="498"/>
      <c r="K1" s="498"/>
      <c r="L1" s="498"/>
      <c r="M1" s="498"/>
      <c r="N1" s="498"/>
    </row>
    <row r="2" spans="1:16" ht="9" customHeigh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6" ht="20.25" customHeight="1">
      <c r="G3" s="40"/>
      <c r="H3" s="256" t="s">
        <v>390</v>
      </c>
      <c r="I3" s="40"/>
      <c r="J3" s="40"/>
      <c r="K3" s="40"/>
      <c r="L3" s="40"/>
      <c r="M3" s="40"/>
      <c r="N3" s="40"/>
    </row>
    <row r="5" spans="1:16" ht="15" customHeight="1">
      <c r="B5" s="499" t="s">
        <v>38</v>
      </c>
      <c r="C5" s="480">
        <v>2008</v>
      </c>
      <c r="D5" s="480"/>
      <c r="E5" s="480">
        <v>2010</v>
      </c>
      <c r="F5" s="480"/>
      <c r="G5" s="480">
        <v>2011</v>
      </c>
      <c r="H5" s="480"/>
      <c r="I5" s="480">
        <v>2012</v>
      </c>
      <c r="J5" s="480"/>
      <c r="K5" s="480">
        <v>2013</v>
      </c>
      <c r="L5" s="480"/>
      <c r="M5" s="480" t="s">
        <v>170</v>
      </c>
      <c r="N5" s="480"/>
      <c r="O5" s="480"/>
      <c r="P5" s="480"/>
    </row>
    <row r="6" spans="1:16" ht="15">
      <c r="B6" s="501"/>
      <c r="C6" s="269" t="s">
        <v>59</v>
      </c>
      <c r="D6" s="269" t="s">
        <v>36</v>
      </c>
      <c r="E6" s="269" t="s">
        <v>59</v>
      </c>
      <c r="F6" s="269" t="s">
        <v>36</v>
      </c>
      <c r="G6" s="269" t="s">
        <v>59</v>
      </c>
      <c r="H6" s="269" t="s">
        <v>36</v>
      </c>
      <c r="I6" s="269" t="s">
        <v>59</v>
      </c>
      <c r="J6" s="269" t="s">
        <v>36</v>
      </c>
      <c r="K6" s="269" t="s">
        <v>59</v>
      </c>
      <c r="L6" s="269" t="s">
        <v>36</v>
      </c>
      <c r="M6" s="269" t="s">
        <v>346</v>
      </c>
      <c r="N6" s="269" t="s">
        <v>347</v>
      </c>
      <c r="O6" s="269" t="s">
        <v>348</v>
      </c>
      <c r="P6" s="269" t="s">
        <v>349</v>
      </c>
    </row>
    <row r="7" spans="1:16" ht="15">
      <c r="B7" s="41" t="s">
        <v>6</v>
      </c>
      <c r="C7" s="419">
        <v>279587</v>
      </c>
      <c r="D7" s="420">
        <f>SUM(D8:D9)</f>
        <v>1</v>
      </c>
      <c r="E7" s="145">
        <v>301772</v>
      </c>
      <c r="F7" s="420">
        <f>SUM(F8:F9)</f>
        <v>1</v>
      </c>
      <c r="G7" s="419">
        <v>334907</v>
      </c>
      <c r="H7" s="233">
        <f>SUM(H8:H9)</f>
        <v>1</v>
      </c>
      <c r="I7" s="145">
        <f>SUM('RESUMEN DICIEMBRE'!C25)</f>
        <v>351181</v>
      </c>
      <c r="J7" s="233">
        <f>SUM(J8:J9)</f>
        <v>1</v>
      </c>
      <c r="K7" s="145">
        <f>SUM('RESUMEN DICIEMBRE'!D25)</f>
        <v>365423</v>
      </c>
      <c r="L7" s="233">
        <f>SUM(L8:L9)</f>
        <v>1</v>
      </c>
      <c r="M7" s="171">
        <f>(K7/C7)-100%</f>
        <v>0.30700998258145051</v>
      </c>
      <c r="N7" s="171">
        <f>(K7/E7)-100%</f>
        <v>0.21092414140476912</v>
      </c>
      <c r="O7" s="171">
        <f>(K7/G7)-100%</f>
        <v>9.1117832711767655E-2</v>
      </c>
      <c r="P7" s="171">
        <f>(K7/I7)-100%</f>
        <v>4.0554585811874766E-2</v>
      </c>
    </row>
    <row r="8" spans="1:16" ht="15">
      <c r="B8" s="41" t="s">
        <v>7</v>
      </c>
      <c r="C8" s="142">
        <v>28562</v>
      </c>
      <c r="D8" s="233">
        <f>C8/$C$7</f>
        <v>0.10215782564997657</v>
      </c>
      <c r="E8" s="142">
        <v>45409</v>
      </c>
      <c r="F8" s="233">
        <f>E8/$E$7</f>
        <v>0.1504745304401999</v>
      </c>
      <c r="G8" s="142">
        <v>64561</v>
      </c>
      <c r="H8" s="233">
        <f>G8/$G$7</f>
        <v>0.19277291904916888</v>
      </c>
      <c r="I8" s="142">
        <f>SUM('RESUMEN DICIEMBRE'!C26)</f>
        <v>73440</v>
      </c>
      <c r="J8" s="233">
        <f>I8/$I$7</f>
        <v>0.20912293091027134</v>
      </c>
      <c r="K8" s="142">
        <f>SUM('RESUMEN DICIEMBRE'!D26)</f>
        <v>61941</v>
      </c>
      <c r="L8" s="233">
        <f>K8/$K$7</f>
        <v>0.16950492990315333</v>
      </c>
      <c r="M8" s="171">
        <f>(K8/C8)-100%</f>
        <v>1.1686506547160564</v>
      </c>
      <c r="N8" s="171">
        <f>(K8/E8)-100%</f>
        <v>0.36406879693452843</v>
      </c>
      <c r="O8" s="171">
        <f>(K8/G8)-100%</f>
        <v>-4.0581775375226559E-2</v>
      </c>
      <c r="P8" s="171">
        <f>(K8/I8)-100%</f>
        <v>-0.15657679738562091</v>
      </c>
    </row>
    <row r="9" spans="1:16" ht="15">
      <c r="B9" s="41" t="s">
        <v>8</v>
      </c>
      <c r="C9" s="142">
        <v>251025</v>
      </c>
      <c r="D9" s="233">
        <f>C9/$C$7</f>
        <v>0.89784217435002345</v>
      </c>
      <c r="E9" s="142">
        <v>256363</v>
      </c>
      <c r="F9" s="233">
        <f>E9/$E$7</f>
        <v>0.84952546955980013</v>
      </c>
      <c r="G9" s="142">
        <v>270346</v>
      </c>
      <c r="H9" s="233">
        <f>G9/$G$7</f>
        <v>0.80722708095083118</v>
      </c>
      <c r="I9" s="142">
        <f>SUM('RESUMEN DICIEMBRE'!C27)</f>
        <v>277741</v>
      </c>
      <c r="J9" s="233">
        <f>I9/$I$7</f>
        <v>0.79087706908972866</v>
      </c>
      <c r="K9" s="142">
        <f>SUM('RESUMEN DICIEMBRE'!D27)</f>
        <v>303482</v>
      </c>
      <c r="L9" s="233">
        <f>K9/$K$7</f>
        <v>0.83049507009684664</v>
      </c>
      <c r="M9" s="171">
        <f>(K9/C9)-100%</f>
        <v>0.20897121800617469</v>
      </c>
      <c r="N9" s="171">
        <f>(K9/E9)-100%</f>
        <v>0.18379797396660202</v>
      </c>
      <c r="O9" s="171">
        <f>(K9/G9)-100%</f>
        <v>0.12256885620649105</v>
      </c>
      <c r="P9" s="171">
        <f>(K9/I9)-100%</f>
        <v>9.2679870814895926E-2</v>
      </c>
    </row>
    <row r="10" spans="1:16">
      <c r="E10" s="43"/>
    </row>
    <row r="12" spans="1:16">
      <c r="G12" s="43"/>
    </row>
    <row r="27" spans="2:16" ht="19.5" customHeight="1">
      <c r="H27" s="256" t="s">
        <v>394</v>
      </c>
      <c r="N27" s="257"/>
    </row>
    <row r="29" spans="2:16" ht="15" customHeight="1">
      <c r="B29" s="499" t="s">
        <v>38</v>
      </c>
      <c r="C29" s="480">
        <v>2008</v>
      </c>
      <c r="D29" s="480"/>
      <c r="E29" s="480">
        <v>2010</v>
      </c>
      <c r="F29" s="480"/>
      <c r="G29" s="480">
        <v>2011</v>
      </c>
      <c r="H29" s="480"/>
      <c r="I29" s="480">
        <v>2012</v>
      </c>
      <c r="J29" s="480"/>
      <c r="K29" s="480">
        <v>2013</v>
      </c>
      <c r="L29" s="480"/>
      <c r="M29" s="480" t="s">
        <v>170</v>
      </c>
      <c r="N29" s="480"/>
      <c r="O29" s="480"/>
      <c r="P29" s="480"/>
    </row>
    <row r="30" spans="2:16" ht="15">
      <c r="B30" s="500"/>
      <c r="C30" s="269" t="s">
        <v>59</v>
      </c>
      <c r="D30" s="269" t="s">
        <v>36</v>
      </c>
      <c r="E30" s="269" t="s">
        <v>59</v>
      </c>
      <c r="F30" s="269" t="s">
        <v>36</v>
      </c>
      <c r="G30" s="269" t="s">
        <v>59</v>
      </c>
      <c r="H30" s="269" t="s">
        <v>36</v>
      </c>
      <c r="I30" s="269" t="s">
        <v>59</v>
      </c>
      <c r="J30" s="269" t="s">
        <v>36</v>
      </c>
      <c r="K30" s="269" t="s">
        <v>59</v>
      </c>
      <c r="L30" s="269" t="s">
        <v>36</v>
      </c>
      <c r="M30" s="269" t="s">
        <v>346</v>
      </c>
      <c r="N30" s="269" t="s">
        <v>347</v>
      </c>
      <c r="O30" s="269" t="s">
        <v>348</v>
      </c>
      <c r="P30" s="269" t="s">
        <v>349</v>
      </c>
    </row>
    <row r="31" spans="2:16" ht="15">
      <c r="B31" s="41" t="s">
        <v>6</v>
      </c>
      <c r="C31" s="145">
        <v>3215862</v>
      </c>
      <c r="D31" s="420">
        <f>SUM(D32:D33)</f>
        <v>1</v>
      </c>
      <c r="E31" s="145">
        <v>3372687</v>
      </c>
      <c r="F31" s="420">
        <f>SUM(F32:F33)</f>
        <v>1</v>
      </c>
      <c r="G31" s="419">
        <v>3610367</v>
      </c>
      <c r="H31" s="233">
        <f>SUM(H32:H33)</f>
        <v>1</v>
      </c>
      <c r="I31" s="145">
        <f>SUM('RESUMEN ENERO-DICIEMBRE'!C25)</f>
        <v>3895548</v>
      </c>
      <c r="J31" s="233">
        <f>SUM(J32:J33)</f>
        <v>1</v>
      </c>
      <c r="K31" s="145">
        <f>SUM('RESUMEN ENERO-DICIEMBRE'!D25)</f>
        <v>4158135</v>
      </c>
      <c r="L31" s="233">
        <f>SUM(L32:L33)</f>
        <v>1</v>
      </c>
      <c r="M31" s="171">
        <f>(K31/C31)-100%</f>
        <v>0.293007908921465</v>
      </c>
      <c r="N31" s="171">
        <f>(K31/E31)-100%</f>
        <v>0.23288493714358904</v>
      </c>
      <c r="O31" s="171">
        <f>(K31/G31)-100%</f>
        <v>0.15172086383461858</v>
      </c>
      <c r="P31" s="171">
        <f>(K31/I31)-100%</f>
        <v>6.7406947623286806E-2</v>
      </c>
    </row>
    <row r="32" spans="2:16" ht="15">
      <c r="B32" s="41" t="s">
        <v>7</v>
      </c>
      <c r="C32" s="142">
        <v>379730</v>
      </c>
      <c r="D32" s="233">
        <f>C32/$C$31</f>
        <v>0.1180803156354346</v>
      </c>
      <c r="E32" s="142">
        <v>573952</v>
      </c>
      <c r="F32" s="233">
        <f>E32/$E$31</f>
        <v>0.17017647946577907</v>
      </c>
      <c r="G32" s="142">
        <v>694764</v>
      </c>
      <c r="H32" s="233">
        <f>G32/$G$31</f>
        <v>0.19243583824026755</v>
      </c>
      <c r="I32" s="142">
        <f>SUM('RESUMEN ENERO-DICIEMBRE'!C26)</f>
        <v>829860</v>
      </c>
      <c r="J32" s="233">
        <f>I32/$I$31</f>
        <v>0.21302779480576289</v>
      </c>
      <c r="K32" s="142">
        <f>SUM('RESUMEN ENERO-DICIEMBRE'!D26)</f>
        <v>887593</v>
      </c>
      <c r="L32" s="233">
        <f>K32/$K$31</f>
        <v>0.21345939946634729</v>
      </c>
      <c r="M32" s="171">
        <f>(K32/C32)-100%</f>
        <v>1.3374318594791035</v>
      </c>
      <c r="N32" s="171">
        <f>(K32/E32)-100%</f>
        <v>0.54645858887154319</v>
      </c>
      <c r="O32" s="171">
        <f>(K32/G32)-100%</f>
        <v>0.27754604441220332</v>
      </c>
      <c r="P32" s="171">
        <f>(K32/I32)-100%</f>
        <v>6.9569565950883261E-2</v>
      </c>
    </row>
    <row r="33" spans="2:16" ht="15">
      <c r="B33" s="41" t="s">
        <v>8</v>
      </c>
      <c r="C33" s="142">
        <v>2836132</v>
      </c>
      <c r="D33" s="233">
        <f>C33/$C$31</f>
        <v>0.88191968436456536</v>
      </c>
      <c r="E33" s="142">
        <v>2798735</v>
      </c>
      <c r="F33" s="233">
        <f>E33/$E$31</f>
        <v>0.82982352053422093</v>
      </c>
      <c r="G33" s="142">
        <v>2915603</v>
      </c>
      <c r="H33" s="233">
        <f>G33/$G$31</f>
        <v>0.80756416175973245</v>
      </c>
      <c r="I33" s="142">
        <f>SUM('RESUMEN ENERO-DICIEMBRE'!C27)</f>
        <v>3065688</v>
      </c>
      <c r="J33" s="233">
        <f>I33/$I$31</f>
        <v>0.78697220519423716</v>
      </c>
      <c r="K33" s="142">
        <f>SUM('RESUMEN ENERO-DICIEMBRE'!D27)</f>
        <v>3270542</v>
      </c>
      <c r="L33" s="233">
        <f>K33/$K$31</f>
        <v>0.78654060053365271</v>
      </c>
      <c r="M33" s="171">
        <f>(K33/C33)-100%</f>
        <v>0.15316988066845982</v>
      </c>
      <c r="N33" s="171">
        <f>(K33/E33)-100%</f>
        <v>0.16857866143096789</v>
      </c>
      <c r="O33" s="171">
        <f>(K33/G33)-100%</f>
        <v>0.12173776745325071</v>
      </c>
      <c r="P33" s="171">
        <f>(K33/I33)-100%</f>
        <v>6.6821542179112736E-2</v>
      </c>
    </row>
  </sheetData>
  <mergeCells count="15">
    <mergeCell ref="F1:N1"/>
    <mergeCell ref="K29:L29"/>
    <mergeCell ref="M29:P29"/>
    <mergeCell ref="B29:B30"/>
    <mergeCell ref="C29:D29"/>
    <mergeCell ref="E29:F29"/>
    <mergeCell ref="G29:H29"/>
    <mergeCell ref="I29:J29"/>
    <mergeCell ref="M5:P5"/>
    <mergeCell ref="I5:J5"/>
    <mergeCell ref="C5:D5"/>
    <mergeCell ref="B5:B6"/>
    <mergeCell ref="G5:H5"/>
    <mergeCell ref="E5:F5"/>
    <mergeCell ref="K5:L5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</vt:i4>
      </vt:variant>
    </vt:vector>
  </HeadingPairs>
  <TitlesOfParts>
    <vt:vector size="29" baseType="lpstr">
      <vt:lpstr>PORTADA</vt:lpstr>
      <vt:lpstr>RESUMEN DICIEMBRE</vt:lpstr>
      <vt:lpstr>RESUMEN ENERO-DICIEMBRE</vt:lpstr>
      <vt:lpstr>COMPART. OCUP. AFLU. 2008-2013</vt:lpstr>
      <vt:lpstr>COMP.CTOS.NOCHE OCUP. 2008-2013</vt:lpstr>
      <vt:lpstr>ANUAL OCUPACIÓN</vt:lpstr>
      <vt:lpstr>RESUMEN OCUP. DIARIA DICIEMBRE</vt:lpstr>
      <vt:lpstr>RESUMEN DE OCUP. ANUAL</vt:lpstr>
      <vt:lpstr>PROCEDENCIA</vt:lpstr>
      <vt:lpstr>PROCEDENCIA DICIEMBRE</vt:lpstr>
      <vt:lpstr>PROCEDENCIA ENERO - DICIEMBRE</vt:lpstr>
      <vt:lpstr>REGIONES NOVIEMBRE</vt:lpstr>
      <vt:lpstr>REGIONES ANUAL</vt:lpstr>
      <vt:lpstr>GRAFICA REGIONES </vt:lpstr>
      <vt:lpstr>EUROPA DICIEMBRE</vt:lpstr>
      <vt:lpstr>EUROPA ENERO-DICIEMBRE</vt:lpstr>
      <vt:lpstr>DESGLOSE EUROPA I</vt:lpstr>
      <vt:lpstr>DESGLOSE EUROPA II</vt:lpstr>
      <vt:lpstr>PRINCIPALES MERCADOS I</vt:lpstr>
      <vt:lpstr>PRINCIPALES MERCADOS II</vt:lpstr>
      <vt:lpstr>GRAFICA PRINC. MERCADOS</vt:lpstr>
      <vt:lpstr>PRINC. MDOS. PROD.CTOS. NOCH.I</vt:lpstr>
      <vt:lpstr>PRINC. MDOS. PROD. CTOS.NOCH.II</vt:lpstr>
      <vt:lpstr>GRAFICA CTOS. NOCH.</vt:lpstr>
      <vt:lpstr>COMPARATIVO PAISES DICIEMBRE</vt:lpstr>
      <vt:lpstr>COMPARATIVO PAÍSES ENE-DIC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Marina</cp:lastModifiedBy>
  <cp:lastPrinted>2014-02-21T17:22:20Z</cp:lastPrinted>
  <dcterms:created xsi:type="dcterms:W3CDTF">1999-09-30T00:30:26Z</dcterms:created>
  <dcterms:modified xsi:type="dcterms:W3CDTF">2014-02-21T19:55:05Z</dcterms:modified>
</cp:coreProperties>
</file>